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firstSheet="3" activeTab="6"/>
  </bookViews>
  <sheets>
    <sheet name="сети канализации (самотечная)" sheetId="1" r:id="rId1"/>
    <sheet name="сети канализации (напорная)" sheetId="2" r:id="rId2"/>
    <sheet name="сети электроснабжения" sheetId="3" r:id="rId3"/>
    <sheet name="сети связи" sheetId="4" r:id="rId4"/>
    <sheet name="сети газоснабжения" sheetId="5" r:id="rId5"/>
    <sheet name="благоустройство котельной" sheetId="6" r:id="rId6"/>
    <sheet name="заполнение деклорации" sheetId="7" r:id="rId7"/>
  </sheets>
  <definedNames>
    <definedName name="_xlnm.Print_Area" localSheetId="5">'благоустройство котельной'!$A$1:$H$36</definedName>
    <definedName name="_xlnm.Print_Area" localSheetId="6">'заполнение деклорации'!$A$1:$H$17</definedName>
    <definedName name="_xlnm.Print_Area" localSheetId="4">'сети газоснабжения'!$A$1:$H$37</definedName>
    <definedName name="_xlnm.Print_Area" localSheetId="1">'сети канализации (напорная)'!$A$1:$H$37</definedName>
    <definedName name="_xlnm.Print_Area" localSheetId="0">'сети канализации (самотечная)'!$A$1:$H$38</definedName>
    <definedName name="_xlnm.Print_Area" localSheetId="3">'сети связи'!$A$1:$H$38</definedName>
    <definedName name="_xlnm.Print_Area" localSheetId="2">'сети электроснабжения'!$A$1:$H$38</definedName>
  </definedNames>
  <calcPr fullCalcOnLoad="1"/>
</workbook>
</file>

<file path=xl/sharedStrings.xml><?xml version="1.0" encoding="utf-8"?>
<sst xmlns="http://schemas.openxmlformats.org/spreadsheetml/2006/main" count="501" uniqueCount="116">
  <si>
    <t>10</t>
  </si>
  <si>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</si>
  <si>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</si>
  <si>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</si>
  <si>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</si>
  <si>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</si>
  <si>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</si>
  <si>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7.2.1-1</t>
  </si>
  <si>
    <t>Оформление  копий  плана</t>
  </si>
  <si>
    <t>7.2.1.-14</t>
  </si>
  <si>
    <t>к=1,67 сезонность</t>
  </si>
  <si>
    <t>Изучение  правоустанавливающих документов</t>
  </si>
  <si>
    <t>Оформление  инвентарного  дела</t>
  </si>
  <si>
    <t>Подшивка  документов в инвентарное  дело</t>
  </si>
  <si>
    <t>Изготовление копий технического паспорта</t>
  </si>
  <si>
    <t>п</t>
  </si>
  <si>
    <t>к</t>
  </si>
  <si>
    <t>НДС 18%</t>
  </si>
  <si>
    <t>Итого с НДС</t>
  </si>
  <si>
    <t>-</t>
  </si>
  <si>
    <t xml:space="preserve">Заполнение разделов технической документации </t>
  </si>
  <si>
    <t>4</t>
  </si>
  <si>
    <t>6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</si>
  <si>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</si>
  <si>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</si>
  <si>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</si>
  <si>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</si>
  <si>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</si>
  <si>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</si>
  <si>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Выявление и обследование вводов сетей в здания</t>
  </si>
  <si>
    <t>7.2.1.-11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</si>
  <si>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</si>
  <si>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</si>
  <si>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</si>
  <si>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</si>
  <si>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</si>
  <si>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</si>
  <si>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</si>
  <si>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</si>
  <si>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</si>
  <si>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</si>
  <si>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</si>
  <si>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</si>
  <si>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</si>
  <si>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</si>
  <si>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</si>
  <si>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</si>
  <si>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</si>
  <si>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</si>
  <si>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</si>
  <si>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</si>
  <si>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</si>
  <si>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т</t>
  </si>
  <si>
    <t>2.2.1.-17</t>
  </si>
  <si>
    <t>5-9</t>
  </si>
  <si>
    <t>Стоимость работ для юридических лиц</t>
  </si>
  <si>
    <t>чел./час =429</t>
  </si>
  <si>
    <t>2</t>
  </si>
  <si>
    <t>Заполнение технической документации, кол-во страниц</t>
  </si>
  <si>
    <t>2.2.1-4г,д,е,ж</t>
  </si>
  <si>
    <t>Инвентаризация подземных сетей (полевые работы)</t>
  </si>
  <si>
    <t>7.2.1.-5</t>
  </si>
  <si>
    <t>14</t>
  </si>
  <si>
    <t>16</t>
  </si>
  <si>
    <t>Инвентаризация воздушных сетей (полевые работы)</t>
  </si>
  <si>
    <t>7.2.1-4</t>
  </si>
  <si>
    <t>Обследование сетей</t>
  </si>
  <si>
    <t>7.2.1.-9</t>
  </si>
  <si>
    <t>5</t>
  </si>
  <si>
    <t>7</t>
  </si>
  <si>
    <t>9</t>
  </si>
  <si>
    <t>11</t>
  </si>
  <si>
    <t>13</t>
  </si>
  <si>
    <t>15</t>
  </si>
  <si>
    <t>17</t>
  </si>
  <si>
    <t>итого</t>
  </si>
  <si>
    <t>Наименование объекта</t>
  </si>
  <si>
    <t>Местонахождение:</t>
  </si>
  <si>
    <t>Город</t>
  </si>
  <si>
    <t>Югорск</t>
  </si>
  <si>
    <t>21</t>
  </si>
  <si>
    <t>20</t>
  </si>
  <si>
    <t>Расчет стоимости обследования  объекта с целью  подготовки  документов,                                                                                необходимых  для осуществления  государственного  учета</t>
  </si>
  <si>
    <t>1 объект</t>
  </si>
  <si>
    <t>Расчет стоимости обследования  объекта с целью  подготовки  документов,                                                                                необходимых  для осуществления  государственного  учета  с  выдачей  технического паспорта</t>
  </si>
  <si>
    <t xml:space="preserve">Расчет стоимости по заполнению деклараций на объект недвижимостис целью  подготовки  документов,                                                                                необходимых  для осуществления  государственного  учета </t>
  </si>
  <si>
    <t xml:space="preserve">Запрос  в  орган  кадастрового  учета </t>
  </si>
  <si>
    <t>Инженерные сети 14 мкр. в городе Югорске. Сети газоснабжения</t>
  </si>
  <si>
    <t>7.2.1-2</t>
  </si>
  <si>
    <t>Инженерные сети 14 мкр. города Югорска. Сети связи</t>
  </si>
  <si>
    <t>13 шт</t>
  </si>
  <si>
    <t>Инженерные сети 14 мкр. города Югорска. Сети канализации (напорная)</t>
  </si>
  <si>
    <t>Инженерные сети 14 мкр. города Югорска. Сети канализации (самотечная)</t>
  </si>
  <si>
    <t>Инженерные сети 14 мкр. города Югорска. Сети электроснабжения</t>
  </si>
  <si>
    <t>7.2.1.-4</t>
  </si>
  <si>
    <t>Полевые работы по земельному участку</t>
  </si>
  <si>
    <t>3.2.1-2</t>
  </si>
  <si>
    <t>Камеральные работы по земельному участку</t>
  </si>
  <si>
    <t>Инвентаризация замощений полевые работы</t>
  </si>
  <si>
    <t>Инвентаризация замощений камеральные работы</t>
  </si>
  <si>
    <t>2.2.2-5</t>
  </si>
  <si>
    <t>Определение инвентаризационной стоимости замощений</t>
  </si>
  <si>
    <t>2.2.1-10</t>
  </si>
  <si>
    <t>2.2.2-4</t>
  </si>
  <si>
    <t>Инвентаризация ограждений полевые работы</t>
  </si>
  <si>
    <t>Инвентаризация ограждений камеральные работы</t>
  </si>
  <si>
    <t>Определение инвентаризационной стоимости ограждений</t>
  </si>
  <si>
    <t>2.2.1-9</t>
  </si>
  <si>
    <t>Запрос  в  орган  кадастрового  учета КНС</t>
  </si>
  <si>
    <t>19</t>
  </si>
  <si>
    <t>Запрос  в  орган  кадастрового  учета  ТП</t>
  </si>
  <si>
    <t>Запрос  в  орган  кадастрового  учета ГРП</t>
  </si>
  <si>
    <t>Запрос  в  орган  кадастрового  учета Котельная</t>
  </si>
  <si>
    <t>Инженерные сети 14 мкр. в городе Югорске. Благоустройство котельной</t>
  </si>
  <si>
    <t>Приложение 2</t>
  </si>
  <si>
    <t>к техническому заданию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</si>
</sst>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11" fillId="0" borderId="0" xfId="43" applyFont="1" applyBorder="1" applyAlignment="1">
      <alignment wrapText="1"/>
    </xf>
    <xf numFmtId="2" fontId="2" fillId="0" borderId="30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17"/>
      <c r="B1" s="117"/>
      <c r="C1" s="80"/>
      <c r="D1" s="80"/>
      <c r="E1" s="80"/>
      <c r="F1" s="118" t="s">
        <v>114</v>
      </c>
      <c r="G1" s="118"/>
      <c r="H1" s="118"/>
    </row>
    <row r="2" spans="1:8" ht="15.75">
      <c r="A2" s="117"/>
      <c r="B2" s="117"/>
      <c r="C2" s="80"/>
      <c r="D2" s="80"/>
      <c r="E2" s="80"/>
      <c r="F2" s="118" t="s">
        <v>115</v>
      </c>
      <c r="G2" s="118"/>
      <c r="H2" s="118"/>
    </row>
    <row r="4" spans="1:8" s="80" customFormat="1" ht="38.25" customHeight="1">
      <c r="A4" s="123" t="s">
        <v>82</v>
      </c>
      <c r="B4" s="123"/>
      <c r="C4" s="123"/>
      <c r="D4" s="123"/>
      <c r="E4" s="123"/>
      <c r="F4" s="123"/>
      <c r="G4" s="123"/>
      <c r="H4" s="123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15.75">
      <c r="A6" s="88" t="s">
        <v>76</v>
      </c>
      <c r="B6" s="109" t="s">
        <v>92</v>
      </c>
      <c r="C6" s="109"/>
      <c r="D6" s="109"/>
      <c r="E6" s="109"/>
      <c r="F6" s="109"/>
      <c r="G6" s="109"/>
      <c r="H6" s="109"/>
      <c r="I6" s="109"/>
    </row>
    <row r="7" spans="1:9" s="80" customFormat="1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s="80" customFormat="1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spans="1:9" ht="13.5" thickBot="1">
      <c r="A9" s="30"/>
      <c r="B9" s="30"/>
      <c r="C9" s="30"/>
      <c r="D9" s="31"/>
      <c r="E9" s="30"/>
      <c r="F9" s="30"/>
      <c r="G9" s="30"/>
      <c r="H9" s="30"/>
      <c r="I9" s="105"/>
    </row>
    <row r="10" spans="1:18" ht="45.75" thickBot="1">
      <c r="A10" s="32" t="s">
        <v>41</v>
      </c>
      <c r="B10" s="33" t="s">
        <v>42</v>
      </c>
      <c r="C10" s="33" t="s">
        <v>44</v>
      </c>
      <c r="D10" s="34" t="s">
        <v>45</v>
      </c>
      <c r="E10" s="33" t="s">
        <v>46</v>
      </c>
      <c r="F10" s="33" t="s">
        <v>49</v>
      </c>
      <c r="G10" s="33" t="s">
        <v>43</v>
      </c>
      <c r="H10" s="35" t="s">
        <v>47</v>
      </c>
      <c r="I10" s="106" t="s">
        <v>50</v>
      </c>
      <c r="J10" s="61" t="s">
        <v>52</v>
      </c>
      <c r="K10" s="1"/>
      <c r="L10" s="1"/>
      <c r="M10" s="1"/>
      <c r="N10" s="1"/>
      <c r="O10" s="1"/>
      <c r="P10" s="1"/>
      <c r="Q10" s="1"/>
      <c r="R10" s="1"/>
    </row>
    <row r="11" spans="1:18" ht="15">
      <c r="A11" s="120"/>
      <c r="B11" s="121"/>
      <c r="C11" s="121"/>
      <c r="D11" s="121"/>
      <c r="E11" s="121"/>
      <c r="F11" s="121"/>
      <c r="G11" s="121"/>
      <c r="H11" s="122"/>
      <c r="I11" s="107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36">
        <v>1</v>
      </c>
      <c r="B12" s="36" t="s">
        <v>26</v>
      </c>
      <c r="C12" s="36">
        <v>0.2</v>
      </c>
      <c r="D12" s="37" t="s">
        <v>7</v>
      </c>
      <c r="E12" s="36" t="s">
        <v>19</v>
      </c>
      <c r="F12" s="36">
        <v>1</v>
      </c>
      <c r="G12" s="38">
        <f>1.44*C12*F12</f>
        <v>0.288</v>
      </c>
      <c r="H12" s="36"/>
      <c r="I12" s="107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customHeight="1">
      <c r="A13" s="39" t="s">
        <v>57</v>
      </c>
      <c r="B13" s="58" t="s">
        <v>27</v>
      </c>
      <c r="C13" s="40">
        <v>2</v>
      </c>
      <c r="D13" s="39" t="s">
        <v>28</v>
      </c>
      <c r="E13" s="40" t="s">
        <v>19</v>
      </c>
      <c r="F13" s="40">
        <v>1.67</v>
      </c>
      <c r="G13" s="41">
        <f>0.33*C13*F13</f>
        <v>1.1022</v>
      </c>
      <c r="H13" s="40" t="s">
        <v>10</v>
      </c>
      <c r="I13" s="108">
        <f>G13</f>
        <v>1.1022</v>
      </c>
      <c r="J13" s="6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36">
        <v>3</v>
      </c>
      <c r="B14" s="40" t="s">
        <v>60</v>
      </c>
      <c r="C14" s="40">
        <v>0.2</v>
      </c>
      <c r="D14" s="39" t="s">
        <v>61</v>
      </c>
      <c r="E14" s="40" t="s">
        <v>19</v>
      </c>
      <c r="F14" s="40">
        <v>1.67</v>
      </c>
      <c r="G14" s="41">
        <f>6.13*C14*F14</f>
        <v>2.04742</v>
      </c>
      <c r="H14" s="40" t="s">
        <v>10</v>
      </c>
      <c r="I14" s="108">
        <f>G14</f>
        <v>2.04742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4</v>
      </c>
      <c r="B15" s="40" t="s">
        <v>66</v>
      </c>
      <c r="C15" s="42">
        <v>7</v>
      </c>
      <c r="D15" s="43" t="s">
        <v>67</v>
      </c>
      <c r="E15" s="40"/>
      <c r="F15" s="40">
        <v>1.67</v>
      </c>
      <c r="G15" s="46">
        <f>C15*F15*2.5</f>
        <v>29.224999999999998</v>
      </c>
      <c r="H15" s="40" t="s">
        <v>10</v>
      </c>
      <c r="I15" s="108"/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9" t="s">
        <v>68</v>
      </c>
      <c r="B16" s="40" t="s">
        <v>64</v>
      </c>
      <c r="C16" s="42"/>
      <c r="D16" s="43" t="s">
        <v>65</v>
      </c>
      <c r="E16" s="40"/>
      <c r="F16" s="40">
        <v>1.67</v>
      </c>
      <c r="G16" s="46">
        <f>4.86*C16*F16</f>
        <v>0</v>
      </c>
      <c r="H16" s="40" t="s">
        <v>10</v>
      </c>
      <c r="I16" s="108"/>
      <c r="J16" s="61"/>
      <c r="K16" s="1"/>
      <c r="L16" s="1"/>
      <c r="M16" s="1"/>
      <c r="N16" s="1"/>
      <c r="O16" s="1"/>
      <c r="P16" s="1"/>
      <c r="Q16" s="1"/>
      <c r="R16" s="1"/>
    </row>
    <row r="17" spans="1:18" ht="12.75">
      <c r="A17" s="36">
        <v>6</v>
      </c>
      <c r="B17" s="40" t="s">
        <v>29</v>
      </c>
      <c r="C17" s="42">
        <v>3</v>
      </c>
      <c r="D17" s="43" t="s">
        <v>30</v>
      </c>
      <c r="E17" s="40" t="s">
        <v>19</v>
      </c>
      <c r="F17" s="40">
        <v>1.67</v>
      </c>
      <c r="G17" s="46">
        <f>0.55*C17*F17</f>
        <v>2.7555</v>
      </c>
      <c r="H17" s="40" t="s">
        <v>10</v>
      </c>
      <c r="I17" s="108">
        <f>G17</f>
        <v>2.7555</v>
      </c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9" t="s">
        <v>69</v>
      </c>
      <c r="B18" s="44" t="s">
        <v>31</v>
      </c>
      <c r="C18" s="42">
        <v>0.2</v>
      </c>
      <c r="D18" s="43" t="s">
        <v>32</v>
      </c>
      <c r="E18" s="40" t="s">
        <v>19</v>
      </c>
      <c r="F18" s="40">
        <v>1</v>
      </c>
      <c r="G18" s="46">
        <f>8.55*C18*F18</f>
        <v>1.7100000000000002</v>
      </c>
      <c r="H18" s="42"/>
      <c r="I18" s="106"/>
      <c r="J18" s="60">
        <f>G18</f>
        <v>1.7100000000000002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70</v>
      </c>
      <c r="B19" s="44" t="s">
        <v>33</v>
      </c>
      <c r="C19" s="42">
        <v>2</v>
      </c>
      <c r="D19" s="43" t="s">
        <v>34</v>
      </c>
      <c r="E19" s="40" t="s">
        <v>19</v>
      </c>
      <c r="F19" s="40">
        <v>1</v>
      </c>
      <c r="G19" s="46">
        <f>0.22*C19*F19</f>
        <v>0.44</v>
      </c>
      <c r="H19" s="42"/>
      <c r="I19" s="106"/>
      <c r="J19" s="60">
        <f>G19</f>
        <v>0.44</v>
      </c>
      <c r="K19" s="1"/>
      <c r="L19" s="1"/>
      <c r="M19" s="1"/>
      <c r="N19" s="1"/>
      <c r="O19" s="1"/>
      <c r="P19" s="1"/>
      <c r="Q19" s="1"/>
      <c r="R19" s="1"/>
    </row>
    <row r="20" spans="1:18" ht="25.5">
      <c r="A20" s="39" t="s">
        <v>71</v>
      </c>
      <c r="B20" s="44" t="s">
        <v>35</v>
      </c>
      <c r="C20" s="42">
        <v>2</v>
      </c>
      <c r="D20" s="45" t="s">
        <v>54</v>
      </c>
      <c r="E20" s="40" t="s">
        <v>19</v>
      </c>
      <c r="F20" s="40">
        <v>1</v>
      </c>
      <c r="G20" s="46">
        <f>0.63*C20*F20</f>
        <v>1.26</v>
      </c>
      <c r="H20" s="42"/>
      <c r="I20" s="106"/>
      <c r="J20" s="60">
        <f>G20</f>
        <v>1.26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6">
        <v>12</v>
      </c>
      <c r="B21" s="44" t="s">
        <v>36</v>
      </c>
      <c r="C21" s="42">
        <v>1</v>
      </c>
      <c r="D21" s="45" t="s">
        <v>37</v>
      </c>
      <c r="E21" s="40" t="s">
        <v>19</v>
      </c>
      <c r="F21" s="40">
        <v>1</v>
      </c>
      <c r="G21" s="46">
        <f>0.11*C21*F21</f>
        <v>0.11</v>
      </c>
      <c r="H21" s="42"/>
      <c r="I21" s="106"/>
      <c r="J21" s="61"/>
      <c r="K21" s="1"/>
      <c r="L21" s="1"/>
      <c r="M21" s="1"/>
      <c r="N21" s="1"/>
      <c r="O21" s="1"/>
      <c r="P21" s="1"/>
      <c r="Q21" s="1"/>
      <c r="R21" s="1"/>
    </row>
    <row r="22" spans="1:18" ht="12.75">
      <c r="A22" s="39" t="s">
        <v>72</v>
      </c>
      <c r="B22" s="44" t="s">
        <v>2</v>
      </c>
      <c r="C22" s="42">
        <v>1</v>
      </c>
      <c r="D22" s="43" t="s">
        <v>1</v>
      </c>
      <c r="E22" s="40" t="s">
        <v>19</v>
      </c>
      <c r="F22" s="40">
        <v>1</v>
      </c>
      <c r="G22" s="46">
        <f>0.21*C22*F22</f>
        <v>0.21</v>
      </c>
      <c r="H22" s="42"/>
      <c r="I22" s="106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73</v>
      </c>
      <c r="B23" s="40" t="s">
        <v>8</v>
      </c>
      <c r="C23" s="42">
        <v>0.2</v>
      </c>
      <c r="D23" s="43" t="s">
        <v>9</v>
      </c>
      <c r="E23" s="42"/>
      <c r="F23" s="42"/>
      <c r="G23" s="42">
        <f>0.78*C23</f>
        <v>0.15600000000000003</v>
      </c>
      <c r="H23" s="42"/>
      <c r="I23" s="106"/>
      <c r="J23" s="60">
        <f>G23</f>
        <v>0.15600000000000003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36">
        <v>16</v>
      </c>
      <c r="B24" s="44" t="s">
        <v>3</v>
      </c>
      <c r="C24" s="42">
        <v>1</v>
      </c>
      <c r="D24" s="45" t="s">
        <v>4</v>
      </c>
      <c r="E24" s="40" t="s">
        <v>19</v>
      </c>
      <c r="F24" s="40">
        <v>1</v>
      </c>
      <c r="G24" s="46">
        <f>0.62*C24*F24</f>
        <v>0.62</v>
      </c>
      <c r="H24" s="42"/>
      <c r="I24" s="106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74</v>
      </c>
      <c r="B25" s="40" t="s">
        <v>38</v>
      </c>
      <c r="C25" s="42">
        <v>1</v>
      </c>
      <c r="D25" s="43" t="s">
        <v>5</v>
      </c>
      <c r="E25" s="42"/>
      <c r="F25" s="42">
        <v>1</v>
      </c>
      <c r="G25" s="46">
        <f>0.08*C25*F25</f>
        <v>0.08</v>
      </c>
      <c r="H25" s="42"/>
      <c r="I25" s="106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6"/>
      <c r="B26" s="40"/>
      <c r="C26" s="42"/>
      <c r="D26" s="43"/>
      <c r="E26" s="42"/>
      <c r="F26" s="42"/>
      <c r="G26" s="42"/>
      <c r="H26" s="42"/>
      <c r="I26" s="106"/>
      <c r="J26" s="61"/>
      <c r="K26" s="1"/>
      <c r="L26" s="1"/>
      <c r="M26" s="1"/>
      <c r="N26" s="1"/>
      <c r="O26" s="1"/>
      <c r="P26" s="1"/>
      <c r="Q26" s="1"/>
      <c r="R26" s="1"/>
    </row>
    <row r="27" spans="1:18" ht="12.75">
      <c r="A27" s="39"/>
      <c r="B27" s="40"/>
      <c r="C27" s="40"/>
      <c r="D27" s="39"/>
      <c r="E27" s="40"/>
      <c r="F27" s="40"/>
      <c r="G27" s="40"/>
      <c r="H27" s="40"/>
      <c r="I27" s="106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40">
        <v>18</v>
      </c>
      <c r="B28" s="40" t="s">
        <v>48</v>
      </c>
      <c r="C28" s="40"/>
      <c r="D28" s="39"/>
      <c r="E28" s="40"/>
      <c r="F28" s="40"/>
      <c r="G28" s="41">
        <f>SUM(G12:G27)</f>
        <v>40.004119999999986</v>
      </c>
      <c r="H28" s="40"/>
      <c r="I28" s="108"/>
      <c r="J28" s="61"/>
      <c r="K28" s="1"/>
      <c r="L28" s="1"/>
      <c r="M28" s="1"/>
      <c r="N28" s="1"/>
      <c r="O28" s="1"/>
      <c r="P28" s="1"/>
      <c r="Q28" s="1"/>
      <c r="R28" s="1"/>
    </row>
    <row r="29" spans="1:18" ht="25.5">
      <c r="A29" s="54">
        <v>19</v>
      </c>
      <c r="B29" s="44" t="s">
        <v>86</v>
      </c>
      <c r="C29" s="64"/>
      <c r="D29" s="39" t="s">
        <v>51</v>
      </c>
      <c r="E29" s="64"/>
      <c r="F29" s="64"/>
      <c r="G29" s="41">
        <v>847.46</v>
      </c>
      <c r="H29" s="64"/>
      <c r="I29" s="107"/>
      <c r="J29" s="1"/>
      <c r="K29" s="1"/>
      <c r="L29" s="1"/>
      <c r="M29" s="1"/>
      <c r="N29" s="1"/>
      <c r="O29" s="1"/>
      <c r="P29" s="1"/>
      <c r="Q29" s="1"/>
      <c r="R29" s="1"/>
    </row>
    <row r="30" spans="1:18" ht="25.5">
      <c r="A30" s="39" t="s">
        <v>81</v>
      </c>
      <c r="B30" s="44" t="s">
        <v>108</v>
      </c>
      <c r="C30" s="64"/>
      <c r="D30" s="39" t="s">
        <v>51</v>
      </c>
      <c r="E30" s="40"/>
      <c r="F30" s="40"/>
      <c r="G30" s="41">
        <v>847.46</v>
      </c>
      <c r="H30" s="40"/>
      <c r="I30" s="1"/>
      <c r="J30" s="59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72"/>
      <c r="B31" s="73" t="s">
        <v>24</v>
      </c>
      <c r="C31" s="72"/>
      <c r="D31" s="74"/>
      <c r="E31" s="72"/>
      <c r="F31" s="72"/>
      <c r="G31" s="75"/>
      <c r="H31" s="72" t="s">
        <v>40</v>
      </c>
      <c r="I31" s="59">
        <f>SUM(I12:I28)</f>
        <v>5.90512</v>
      </c>
      <c r="J31" s="59">
        <f>SUM(J12:J28)</f>
        <v>3.5660000000000003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68"/>
      <c r="B32" s="76"/>
      <c r="C32" s="69"/>
      <c r="D32" s="70"/>
      <c r="E32" s="69"/>
      <c r="F32" s="69"/>
      <c r="G32" s="71"/>
      <c r="H32" s="68"/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2.75">
      <c r="A33" s="54"/>
      <c r="B33" s="42"/>
      <c r="C33" s="42"/>
      <c r="D33" s="43"/>
      <c r="E33" s="42"/>
      <c r="F33" s="42"/>
      <c r="G33" s="77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48"/>
      <c r="B34" s="49" t="s">
        <v>25</v>
      </c>
      <c r="C34" s="50"/>
      <c r="D34" s="51"/>
      <c r="E34" s="50"/>
      <c r="F34" s="50"/>
      <c r="G34" s="52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3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4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80" customFormat="1" ht="25.5" customHeight="1">
      <c r="A37" s="9"/>
      <c r="B37" s="119"/>
      <c r="C37" s="119"/>
      <c r="D37" s="119"/>
      <c r="E37" s="100"/>
      <c r="F37" s="100"/>
      <c r="G37" s="101"/>
      <c r="H37" s="9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9" spans="1:18" ht="12.75">
      <c r="A39" s="54"/>
      <c r="B39" s="54"/>
      <c r="C39" s="54"/>
      <c r="D39" s="53"/>
      <c r="E39" s="54"/>
      <c r="F39" s="54"/>
      <c r="G39" s="54"/>
      <c r="H39" s="55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54"/>
      <c r="B40" s="54"/>
      <c r="C40" s="54"/>
      <c r="D40" s="53"/>
      <c r="E40" s="54"/>
      <c r="F40" s="54"/>
      <c r="G40" s="57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>
      <c r="A41" s="54"/>
      <c r="B41" s="54"/>
      <c r="C41" s="54"/>
      <c r="D41" s="53"/>
      <c r="E41" s="54"/>
      <c r="F41" s="62"/>
      <c r="G41" s="63"/>
      <c r="H41" s="5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5"/>
      <c r="B42" s="55"/>
      <c r="C42" s="55"/>
      <c r="D42" s="56"/>
      <c r="E42" s="55"/>
      <c r="F42" s="55"/>
      <c r="G42" s="55"/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4"/>
      <c r="B44" s="54"/>
      <c r="C44" s="54"/>
      <c r="D44" s="53"/>
      <c r="E44" s="54"/>
      <c r="F44" s="54"/>
      <c r="G44" s="54"/>
      <c r="H44" s="54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55"/>
      <c r="B45" s="55"/>
      <c r="C45" s="55"/>
      <c r="D45" s="56"/>
      <c r="E45" s="55"/>
      <c r="F45" s="55"/>
      <c r="G45" s="55"/>
      <c r="H45" s="55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8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1"/>
      <c r="B48" s="11"/>
      <c r="C48" s="11"/>
      <c r="D48" s="27"/>
      <c r="E48" s="11"/>
      <c r="F48" s="11"/>
      <c r="G48" s="12"/>
      <c r="H48" s="1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6"/>
      <c r="B64" s="6"/>
      <c r="C64" s="6"/>
      <c r="D64" s="8"/>
      <c r="E64" s="6"/>
      <c r="F64" s="6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7"/>
      <c r="B65" s="7"/>
      <c r="C65" s="7"/>
      <c r="D65" s="29"/>
      <c r="E65" s="7"/>
      <c r="F65" s="7"/>
      <c r="G65" s="7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  <row r="70" spans="1:8" ht="12.75">
      <c r="A70" s="5"/>
      <c r="B70" s="5"/>
      <c r="C70" s="5"/>
      <c r="E70" s="5"/>
      <c r="F70" s="5"/>
      <c r="G70" s="5"/>
      <c r="H70" s="5"/>
    </row>
  </sheetData>
  <sheetProtection/>
  <mergeCells count="8">
    <mergeCell ref="A1:B1"/>
    <mergeCell ref="F1:H1"/>
    <mergeCell ref="A2:B2"/>
    <mergeCell ref="F2:H2"/>
    <mergeCell ref="B37:D37"/>
    <mergeCell ref="A11:H11"/>
    <mergeCell ref="A4:H4"/>
    <mergeCell ref="E8:F8"/>
  </mergeCells>
  <printOptions/>
  <pageMargins left="0.36" right="0.14" top="0.62" bottom="0.31" header="0.25" footer="0.1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SheetLayoutView="100" zoomScalePageLayoutView="0" workbookViewId="0" topLeftCell="A7">
      <selection activeCell="D36" sqref="D36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17"/>
      <c r="B1" s="117"/>
      <c r="C1" s="80"/>
      <c r="D1" s="80"/>
      <c r="E1" s="80"/>
      <c r="F1" s="118" t="s">
        <v>114</v>
      </c>
      <c r="G1" s="118"/>
      <c r="H1" s="118"/>
    </row>
    <row r="2" spans="1:8" ht="15.75">
      <c r="A2" s="117"/>
      <c r="B2" s="117"/>
      <c r="C2" s="80"/>
      <c r="D2" s="80"/>
      <c r="E2" s="80"/>
      <c r="F2" s="118" t="s">
        <v>115</v>
      </c>
      <c r="G2" s="118"/>
      <c r="H2" s="118"/>
    </row>
    <row r="3" spans="1:8" ht="12.75">
      <c r="A3" s="30"/>
      <c r="B3" s="30"/>
      <c r="C3" s="30"/>
      <c r="D3" s="31"/>
      <c r="E3" s="30"/>
      <c r="F3" s="30"/>
      <c r="G3" s="125"/>
      <c r="H3" s="125"/>
    </row>
    <row r="4" spans="1:8" s="80" customFormat="1" ht="38.25" customHeight="1">
      <c r="A4" s="123" t="s">
        <v>82</v>
      </c>
      <c r="B4" s="123"/>
      <c r="C4" s="123"/>
      <c r="D4" s="123"/>
      <c r="E4" s="123"/>
      <c r="F4" s="123"/>
      <c r="G4" s="123"/>
      <c r="H4" s="123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15.75">
      <c r="A6" s="88" t="s">
        <v>76</v>
      </c>
      <c r="B6" s="109" t="s">
        <v>91</v>
      </c>
      <c r="C6" s="109"/>
      <c r="D6" s="109"/>
      <c r="E6" s="109"/>
      <c r="F6" s="109"/>
      <c r="G6" s="109"/>
      <c r="H6" s="109"/>
      <c r="I6" s="109"/>
    </row>
    <row r="7" spans="1:9" s="80" customFormat="1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s="80" customFormat="1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spans="1:8" ht="13.5" thickBot="1">
      <c r="A9" s="30"/>
      <c r="B9" s="30"/>
      <c r="C9" s="30"/>
      <c r="D9" s="31"/>
      <c r="E9" s="30"/>
      <c r="F9" s="30"/>
      <c r="G9" s="30"/>
      <c r="H9" s="30"/>
    </row>
    <row r="10" spans="1:18" ht="45.75" thickBot="1">
      <c r="A10" s="32" t="s">
        <v>41</v>
      </c>
      <c r="B10" s="33" t="s">
        <v>42</v>
      </c>
      <c r="C10" s="33" t="s">
        <v>44</v>
      </c>
      <c r="D10" s="34" t="s">
        <v>45</v>
      </c>
      <c r="E10" s="33" t="s">
        <v>46</v>
      </c>
      <c r="F10" s="33" t="s">
        <v>49</v>
      </c>
      <c r="G10" s="33" t="s">
        <v>43</v>
      </c>
      <c r="H10" s="35" t="s">
        <v>47</v>
      </c>
      <c r="I10" s="61" t="s">
        <v>50</v>
      </c>
      <c r="J10" s="61" t="s">
        <v>52</v>
      </c>
      <c r="K10" s="1"/>
      <c r="L10" s="1"/>
      <c r="M10" s="1"/>
      <c r="N10" s="1"/>
      <c r="O10" s="1"/>
      <c r="P10" s="1"/>
      <c r="Q10" s="1"/>
      <c r="R10" s="1"/>
    </row>
    <row r="11" spans="1:18" ht="15">
      <c r="A11" s="120"/>
      <c r="B11" s="121"/>
      <c r="C11" s="121"/>
      <c r="D11" s="121"/>
      <c r="E11" s="121"/>
      <c r="F11" s="121"/>
      <c r="G11" s="121"/>
      <c r="H11" s="12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36">
        <v>1</v>
      </c>
      <c r="B12" s="36" t="s">
        <v>26</v>
      </c>
      <c r="C12" s="36">
        <v>0.3</v>
      </c>
      <c r="D12" s="37" t="s">
        <v>7</v>
      </c>
      <c r="E12" s="36" t="s">
        <v>19</v>
      </c>
      <c r="F12" s="36">
        <v>1</v>
      </c>
      <c r="G12" s="38">
        <f>1.44*C12*F12</f>
        <v>0.432</v>
      </c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customHeight="1">
      <c r="A13" s="39" t="s">
        <v>57</v>
      </c>
      <c r="B13" s="58" t="s">
        <v>27</v>
      </c>
      <c r="C13" s="40">
        <v>2</v>
      </c>
      <c r="D13" s="39" t="s">
        <v>28</v>
      </c>
      <c r="E13" s="40" t="s">
        <v>19</v>
      </c>
      <c r="F13" s="40">
        <v>1.67</v>
      </c>
      <c r="G13" s="41">
        <f>0.33*C13*F13</f>
        <v>1.1022</v>
      </c>
      <c r="H13" s="40" t="s">
        <v>10</v>
      </c>
      <c r="I13" s="60">
        <f>G13</f>
        <v>1.1022</v>
      </c>
      <c r="J13" s="6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36">
        <v>3</v>
      </c>
      <c r="B14" s="40" t="s">
        <v>60</v>
      </c>
      <c r="C14" s="40">
        <v>0.3</v>
      </c>
      <c r="D14" s="39" t="s">
        <v>61</v>
      </c>
      <c r="E14" s="40" t="s">
        <v>19</v>
      </c>
      <c r="F14" s="40">
        <v>1.67</v>
      </c>
      <c r="G14" s="41">
        <f>6.13*C14*F14</f>
        <v>3.0711299999999997</v>
      </c>
      <c r="H14" s="40" t="s">
        <v>10</v>
      </c>
      <c r="I14" s="60">
        <f>G14</f>
        <v>3.0711299999999997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4</v>
      </c>
      <c r="B15" s="40" t="s">
        <v>66</v>
      </c>
      <c r="C15" s="42">
        <v>3</v>
      </c>
      <c r="D15" s="43" t="s">
        <v>67</v>
      </c>
      <c r="E15" s="40"/>
      <c r="F15" s="40">
        <v>1.67</v>
      </c>
      <c r="G15" s="46">
        <f>C15*F15*2.5</f>
        <v>12.524999999999999</v>
      </c>
      <c r="H15" s="40" t="s">
        <v>10</v>
      </c>
      <c r="I15" s="60"/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9" t="s">
        <v>68</v>
      </c>
      <c r="B16" s="40" t="s">
        <v>64</v>
      </c>
      <c r="C16" s="42"/>
      <c r="D16" s="43" t="s">
        <v>65</v>
      </c>
      <c r="E16" s="40"/>
      <c r="F16" s="40">
        <v>1.67</v>
      </c>
      <c r="G16" s="46">
        <f>4.86*C16*F16</f>
        <v>0</v>
      </c>
      <c r="H16" s="40"/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2.75">
      <c r="A17" s="36">
        <v>6</v>
      </c>
      <c r="B17" s="40" t="s">
        <v>29</v>
      </c>
      <c r="C17" s="42">
        <v>2</v>
      </c>
      <c r="D17" s="43" t="s">
        <v>30</v>
      </c>
      <c r="E17" s="40" t="s">
        <v>19</v>
      </c>
      <c r="F17" s="40">
        <v>1.67</v>
      </c>
      <c r="G17" s="46">
        <f>0.55*C17*F17</f>
        <v>1.837</v>
      </c>
      <c r="H17" s="42"/>
      <c r="I17" s="60">
        <f>G17</f>
        <v>1.837</v>
      </c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9" t="s">
        <v>69</v>
      </c>
      <c r="B18" s="44" t="s">
        <v>31</v>
      </c>
      <c r="C18" s="42">
        <v>0.3</v>
      </c>
      <c r="D18" s="43" t="s">
        <v>32</v>
      </c>
      <c r="E18" s="40" t="s">
        <v>19</v>
      </c>
      <c r="F18" s="40">
        <v>1</v>
      </c>
      <c r="G18" s="46">
        <f>8.55*C18*F18</f>
        <v>2.565</v>
      </c>
      <c r="H18" s="42"/>
      <c r="I18" s="61"/>
      <c r="J18" s="60">
        <f>G18</f>
        <v>2.565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70</v>
      </c>
      <c r="B19" s="44" t="s">
        <v>33</v>
      </c>
      <c r="C19" s="42">
        <v>2</v>
      </c>
      <c r="D19" s="43" t="s">
        <v>34</v>
      </c>
      <c r="E19" s="40" t="s">
        <v>19</v>
      </c>
      <c r="F19" s="40">
        <v>1</v>
      </c>
      <c r="G19" s="46">
        <f>0.22*C19*F19</f>
        <v>0.44</v>
      </c>
      <c r="H19" s="42"/>
      <c r="I19" s="61"/>
      <c r="J19" s="60">
        <f>G19</f>
        <v>0.44</v>
      </c>
      <c r="K19" s="1"/>
      <c r="L19" s="1"/>
      <c r="M19" s="1"/>
      <c r="N19" s="1"/>
      <c r="O19" s="1"/>
      <c r="P19" s="1"/>
      <c r="Q19" s="1"/>
      <c r="R19" s="1"/>
    </row>
    <row r="20" spans="1:18" ht="25.5">
      <c r="A20" s="39" t="s">
        <v>71</v>
      </c>
      <c r="B20" s="44" t="s">
        <v>35</v>
      </c>
      <c r="C20" s="42">
        <v>2</v>
      </c>
      <c r="D20" s="45" t="s">
        <v>54</v>
      </c>
      <c r="E20" s="40" t="s">
        <v>19</v>
      </c>
      <c r="F20" s="40">
        <v>1</v>
      </c>
      <c r="G20" s="46">
        <f>0.63*C20*F20</f>
        <v>1.26</v>
      </c>
      <c r="H20" s="42"/>
      <c r="I20" s="61"/>
      <c r="J20" s="60">
        <f>G20</f>
        <v>1.26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6">
        <v>12</v>
      </c>
      <c r="B21" s="44" t="s">
        <v>36</v>
      </c>
      <c r="C21" s="42">
        <v>1</v>
      </c>
      <c r="D21" s="45" t="s">
        <v>37</v>
      </c>
      <c r="E21" s="40" t="s">
        <v>19</v>
      </c>
      <c r="F21" s="40">
        <v>1</v>
      </c>
      <c r="G21" s="46">
        <f>0.11*C21*F21</f>
        <v>0.11</v>
      </c>
      <c r="H21" s="42"/>
      <c r="I21" s="61"/>
      <c r="J21" s="61"/>
      <c r="K21" s="1"/>
      <c r="L21" s="1"/>
      <c r="M21" s="1"/>
      <c r="N21" s="1"/>
      <c r="O21" s="1"/>
      <c r="P21" s="1"/>
      <c r="Q21" s="1"/>
      <c r="R21" s="1"/>
    </row>
    <row r="22" spans="1:18" ht="12.75">
      <c r="A22" s="39" t="s">
        <v>72</v>
      </c>
      <c r="B22" s="44" t="s">
        <v>2</v>
      </c>
      <c r="C22" s="42">
        <v>1</v>
      </c>
      <c r="D22" s="43" t="s">
        <v>1</v>
      </c>
      <c r="E22" s="40" t="s">
        <v>19</v>
      </c>
      <c r="F22" s="40">
        <v>1</v>
      </c>
      <c r="G22" s="46">
        <f>0.21*C22*F22</f>
        <v>0.21</v>
      </c>
      <c r="H22" s="42"/>
      <c r="I22" s="61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73</v>
      </c>
      <c r="B23" s="40" t="s">
        <v>8</v>
      </c>
      <c r="C23" s="42">
        <v>0.3</v>
      </c>
      <c r="D23" s="43" t="s">
        <v>9</v>
      </c>
      <c r="E23" s="42"/>
      <c r="F23" s="42"/>
      <c r="G23" s="42">
        <f>0.78*C23</f>
        <v>0.23399999999999999</v>
      </c>
      <c r="H23" s="42"/>
      <c r="I23" s="61"/>
      <c r="J23" s="60">
        <f>G23</f>
        <v>0.23399999999999999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36">
        <v>16</v>
      </c>
      <c r="B24" s="44" t="s">
        <v>3</v>
      </c>
      <c r="C24" s="42">
        <v>1</v>
      </c>
      <c r="D24" s="45" t="s">
        <v>4</v>
      </c>
      <c r="E24" s="40" t="s">
        <v>19</v>
      </c>
      <c r="F24" s="40">
        <v>1</v>
      </c>
      <c r="G24" s="46">
        <f>0.62*C24*F24</f>
        <v>0.62</v>
      </c>
      <c r="H24" s="42"/>
      <c r="I24" s="6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74</v>
      </c>
      <c r="B25" s="40" t="s">
        <v>38</v>
      </c>
      <c r="C25" s="42">
        <v>1</v>
      </c>
      <c r="D25" s="43" t="s">
        <v>5</v>
      </c>
      <c r="E25" s="42"/>
      <c r="F25" s="42">
        <v>1</v>
      </c>
      <c r="G25" s="46">
        <f>0.08*C25*F25</f>
        <v>0.08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6"/>
      <c r="B26" s="40"/>
      <c r="C26" s="42"/>
      <c r="D26" s="43"/>
      <c r="E26" s="42"/>
      <c r="F26" s="42"/>
      <c r="G26" s="42"/>
      <c r="H26" s="42"/>
      <c r="I26" s="61"/>
      <c r="J26" s="61"/>
      <c r="K26" s="1"/>
      <c r="L26" s="1"/>
      <c r="M26" s="1"/>
      <c r="N26" s="1"/>
      <c r="O26" s="1"/>
      <c r="P26" s="1"/>
      <c r="Q26" s="1"/>
      <c r="R26" s="1"/>
    </row>
    <row r="27" spans="1:18" ht="12.75">
      <c r="A27" s="39"/>
      <c r="B27" s="40"/>
      <c r="C27" s="40"/>
      <c r="D27" s="39"/>
      <c r="E27" s="40"/>
      <c r="F27" s="40"/>
      <c r="G27" s="40"/>
      <c r="H27" s="40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40">
        <v>18</v>
      </c>
      <c r="B28" s="40" t="s">
        <v>48</v>
      </c>
      <c r="C28" s="40"/>
      <c r="D28" s="39"/>
      <c r="E28" s="40"/>
      <c r="F28" s="40"/>
      <c r="G28" s="41">
        <f>SUM(G12:G27)</f>
        <v>24.48633</v>
      </c>
      <c r="H28" s="40"/>
      <c r="I28" s="60"/>
      <c r="J28" s="61"/>
      <c r="K28" s="1"/>
      <c r="L28" s="1"/>
      <c r="M28" s="1"/>
      <c r="N28" s="1"/>
      <c r="O28" s="1"/>
      <c r="P28" s="1"/>
      <c r="Q28" s="1"/>
      <c r="R28" s="1"/>
    </row>
    <row r="29" spans="1:18" ht="25.5">
      <c r="A29" s="55"/>
      <c r="B29" s="44" t="s">
        <v>86</v>
      </c>
      <c r="C29" s="64"/>
      <c r="D29" s="39" t="s">
        <v>51</v>
      </c>
      <c r="E29" s="64"/>
      <c r="F29" s="64"/>
      <c r="G29" s="41">
        <v>847.46</v>
      </c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9"/>
      <c r="B30" s="44"/>
      <c r="C30" s="40"/>
      <c r="D30" s="39"/>
      <c r="E30" s="40"/>
      <c r="F30" s="40"/>
      <c r="G30" s="41"/>
      <c r="H30" s="40"/>
      <c r="I30" s="1"/>
      <c r="J30" s="59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72">
        <v>19</v>
      </c>
      <c r="B31" s="73" t="s">
        <v>24</v>
      </c>
      <c r="C31" s="72"/>
      <c r="D31" s="74"/>
      <c r="E31" s="72"/>
      <c r="F31" s="72"/>
      <c r="G31" s="75"/>
      <c r="H31" s="72" t="s">
        <v>40</v>
      </c>
      <c r="I31" s="59">
        <f>SUM(I12:I28)</f>
        <v>6.01033</v>
      </c>
      <c r="J31" s="59">
        <f>SUM(J12:J28)</f>
        <v>4.499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54"/>
      <c r="B32" s="42"/>
      <c r="C32" s="42"/>
      <c r="D32" s="43"/>
      <c r="E32" s="42"/>
      <c r="F32" s="42"/>
      <c r="G32" s="77"/>
      <c r="H32" s="4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thickBot="1">
      <c r="A33" s="48" t="s">
        <v>81</v>
      </c>
      <c r="B33" s="49" t="s">
        <v>25</v>
      </c>
      <c r="C33" s="50"/>
      <c r="D33" s="51"/>
      <c r="E33" s="50"/>
      <c r="F33" s="50"/>
      <c r="G33" s="52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53"/>
      <c r="B34" s="54"/>
      <c r="C34" s="54"/>
      <c r="D34" s="53"/>
      <c r="E34" s="54"/>
      <c r="F34" s="54"/>
      <c r="G34" s="54"/>
      <c r="H34" s="54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4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7" spans="1:18" ht="12.75">
      <c r="A37" s="54"/>
      <c r="B37" s="54"/>
      <c r="C37" s="54"/>
      <c r="D37" s="53"/>
      <c r="E37" s="54"/>
      <c r="F37" s="54"/>
      <c r="G37" s="54"/>
      <c r="H37" s="55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54"/>
      <c r="B38" s="54"/>
      <c r="C38" s="54"/>
      <c r="D38" s="53"/>
      <c r="E38" s="54"/>
      <c r="F38" s="54"/>
      <c r="G38" s="57"/>
      <c r="H38" s="54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>
      <c r="A39" s="54"/>
      <c r="B39" s="54"/>
      <c r="C39" s="54"/>
      <c r="D39" s="53"/>
      <c r="E39" s="54"/>
      <c r="F39" s="62"/>
      <c r="G39" s="63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55"/>
      <c r="B40" s="55"/>
      <c r="C40" s="55"/>
      <c r="D40" s="56"/>
      <c r="E40" s="55"/>
      <c r="F40" s="55"/>
      <c r="G40" s="55"/>
      <c r="H40" s="55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4"/>
      <c r="B41" s="54"/>
      <c r="C41" s="54"/>
      <c r="D41" s="53"/>
      <c r="E41" s="54"/>
      <c r="F41" s="54"/>
      <c r="G41" s="54"/>
      <c r="H41" s="5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5"/>
      <c r="B43" s="55"/>
      <c r="C43" s="55"/>
      <c r="D43" s="56"/>
      <c r="E43" s="55"/>
      <c r="F43" s="55"/>
      <c r="G43" s="55"/>
      <c r="H43" s="55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6"/>
      <c r="B44" s="6"/>
      <c r="C44" s="6"/>
      <c r="D44" s="8"/>
      <c r="E44" s="6"/>
      <c r="F44" s="6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1"/>
      <c r="B46" s="11"/>
      <c r="C46" s="11"/>
      <c r="D46" s="27"/>
      <c r="E46" s="11"/>
      <c r="F46" s="11"/>
      <c r="G46" s="12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8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7"/>
      <c r="B63" s="7"/>
      <c r="C63" s="7"/>
      <c r="D63" s="29"/>
      <c r="E63" s="7"/>
      <c r="F63" s="7"/>
      <c r="G63" s="7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8" ht="12.75">
      <c r="A64" s="5"/>
      <c r="B64" s="5"/>
      <c r="C64" s="5"/>
      <c r="E64" s="5"/>
      <c r="F64" s="5"/>
      <c r="G64" s="5"/>
      <c r="H64" s="5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</sheetData>
  <sheetProtection/>
  <mergeCells count="8">
    <mergeCell ref="A1:B1"/>
    <mergeCell ref="F1:H1"/>
    <mergeCell ref="A2:B2"/>
    <mergeCell ref="F2:H2"/>
    <mergeCell ref="G3:H3"/>
    <mergeCell ref="A11:H11"/>
    <mergeCell ref="A4:H4"/>
    <mergeCell ref="E8:F8"/>
  </mergeCells>
  <printOptions/>
  <pageMargins left="0.18" right="0.14" top="0.65" bottom="0.39" header="0.5" footer="0.19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Normal="85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17"/>
      <c r="B1" s="117"/>
      <c r="C1" s="80"/>
      <c r="D1" s="80"/>
      <c r="E1" s="80"/>
      <c r="F1" s="118" t="s">
        <v>114</v>
      </c>
      <c r="G1" s="118"/>
      <c r="H1" s="118"/>
    </row>
    <row r="2" spans="1:8" ht="15.75">
      <c r="A2" s="117"/>
      <c r="B2" s="117"/>
      <c r="C2" s="80"/>
      <c r="D2" s="80"/>
      <c r="E2" s="80"/>
      <c r="F2" s="118" t="s">
        <v>115</v>
      </c>
      <c r="G2" s="118"/>
      <c r="H2" s="118"/>
    </row>
    <row r="4" spans="1:8" s="80" customFormat="1" ht="39" customHeight="1">
      <c r="A4" s="123" t="s">
        <v>82</v>
      </c>
      <c r="B4" s="123"/>
      <c r="C4" s="123"/>
      <c r="D4" s="123"/>
      <c r="E4" s="123"/>
      <c r="F4" s="123"/>
      <c r="G4" s="123"/>
      <c r="H4" s="123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26.25">
      <c r="A6" s="116" t="s">
        <v>76</v>
      </c>
      <c r="B6" s="109" t="s">
        <v>93</v>
      </c>
      <c r="C6" s="109"/>
      <c r="D6" s="109"/>
      <c r="E6" s="109"/>
      <c r="F6" s="109"/>
      <c r="G6" s="109"/>
      <c r="H6" s="109"/>
      <c r="I6" s="109"/>
    </row>
    <row r="7" spans="1:9" s="80" customFormat="1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s="80" customFormat="1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spans="1:8" ht="13.5" thickBot="1">
      <c r="A9" s="30"/>
      <c r="B9" s="30"/>
      <c r="C9" s="30"/>
      <c r="D9" s="31"/>
      <c r="E9" s="30"/>
      <c r="F9" s="30"/>
      <c r="G9" s="30"/>
      <c r="H9" s="30"/>
    </row>
    <row r="10" spans="1:18" ht="45.75" thickBot="1">
      <c r="A10" s="32" t="s">
        <v>41</v>
      </c>
      <c r="B10" s="33" t="s">
        <v>42</v>
      </c>
      <c r="C10" s="33" t="s">
        <v>44</v>
      </c>
      <c r="D10" s="34" t="s">
        <v>45</v>
      </c>
      <c r="E10" s="33" t="s">
        <v>46</v>
      </c>
      <c r="F10" s="33" t="s">
        <v>49</v>
      </c>
      <c r="G10" s="33" t="s">
        <v>43</v>
      </c>
      <c r="H10" s="35" t="s">
        <v>47</v>
      </c>
      <c r="I10" s="61" t="s">
        <v>50</v>
      </c>
      <c r="J10" s="61" t="s">
        <v>52</v>
      </c>
      <c r="K10" s="1"/>
      <c r="L10" s="1"/>
      <c r="M10" s="1"/>
      <c r="N10" s="1"/>
      <c r="O10" s="1"/>
      <c r="P10" s="1"/>
      <c r="Q10" s="1"/>
      <c r="R10" s="1"/>
    </row>
    <row r="11" spans="1:18" ht="15">
      <c r="A11" s="120"/>
      <c r="B11" s="121"/>
      <c r="C11" s="121"/>
      <c r="D11" s="121"/>
      <c r="E11" s="121"/>
      <c r="F11" s="121"/>
      <c r="G11" s="121"/>
      <c r="H11" s="12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36">
        <v>1</v>
      </c>
      <c r="B12" s="36" t="s">
        <v>26</v>
      </c>
      <c r="C12" s="104">
        <v>0.34112</v>
      </c>
      <c r="D12" s="37" t="s">
        <v>7</v>
      </c>
      <c r="E12" s="36" t="s">
        <v>19</v>
      </c>
      <c r="F12" s="36">
        <v>1</v>
      </c>
      <c r="G12" s="38">
        <f>1.44*C12*F12</f>
        <v>0.49121279999999995</v>
      </c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36"/>
      <c r="B13" s="36" t="s">
        <v>26</v>
      </c>
      <c r="C13" s="36">
        <v>0.2</v>
      </c>
      <c r="D13" s="37" t="s">
        <v>88</v>
      </c>
      <c r="E13" s="36" t="s">
        <v>19</v>
      </c>
      <c r="F13" s="36">
        <v>1</v>
      </c>
      <c r="G13" s="38">
        <f>2.23*C13*F13</f>
        <v>0.446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39" t="s">
        <v>57</v>
      </c>
      <c r="B14" s="58" t="s">
        <v>27</v>
      </c>
      <c r="C14" s="40">
        <v>4</v>
      </c>
      <c r="D14" s="39" t="s">
        <v>28</v>
      </c>
      <c r="E14" s="40" t="s">
        <v>19</v>
      </c>
      <c r="F14" s="40">
        <v>1.67</v>
      </c>
      <c r="G14" s="41">
        <f>0.33*C14*F14</f>
        <v>2.2044</v>
      </c>
      <c r="H14" s="40" t="s">
        <v>10</v>
      </c>
      <c r="I14" s="60">
        <f>G14</f>
        <v>2.2044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3</v>
      </c>
      <c r="B15" s="40" t="s">
        <v>64</v>
      </c>
      <c r="C15" s="40">
        <v>0.3</v>
      </c>
      <c r="D15" s="39" t="s">
        <v>94</v>
      </c>
      <c r="E15" s="40" t="s">
        <v>19</v>
      </c>
      <c r="F15" s="40">
        <v>1.67</v>
      </c>
      <c r="G15" s="41">
        <f>4.86*C15*F15</f>
        <v>2.43486</v>
      </c>
      <c r="H15" s="40" t="s">
        <v>10</v>
      </c>
      <c r="I15" s="60">
        <f>G15</f>
        <v>2.43486</v>
      </c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6">
        <v>4</v>
      </c>
      <c r="B16" s="40" t="s">
        <v>60</v>
      </c>
      <c r="C16" s="40">
        <v>0.2</v>
      </c>
      <c r="D16" s="39" t="s">
        <v>61</v>
      </c>
      <c r="E16" s="40" t="s">
        <v>19</v>
      </c>
      <c r="F16" s="40">
        <v>1.67</v>
      </c>
      <c r="G16" s="41">
        <f>6.13*C16*F16</f>
        <v>2.04742</v>
      </c>
      <c r="H16" s="40" t="s">
        <v>10</v>
      </c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2.75">
      <c r="A17" s="36">
        <v>6</v>
      </c>
      <c r="B17" s="40" t="s">
        <v>29</v>
      </c>
      <c r="C17" s="42">
        <v>2</v>
      </c>
      <c r="D17" s="43" t="s">
        <v>30</v>
      </c>
      <c r="E17" s="40" t="s">
        <v>19</v>
      </c>
      <c r="F17" s="40">
        <v>1.67</v>
      </c>
      <c r="G17" s="46">
        <f>0.55*C17*F17</f>
        <v>1.837</v>
      </c>
      <c r="H17" s="40" t="s">
        <v>10</v>
      </c>
      <c r="I17" s="60">
        <f>G17</f>
        <v>1.837</v>
      </c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9" t="s">
        <v>69</v>
      </c>
      <c r="B18" s="44" t="s">
        <v>31</v>
      </c>
      <c r="C18" s="42">
        <v>0.54</v>
      </c>
      <c r="D18" s="43" t="s">
        <v>32</v>
      </c>
      <c r="E18" s="40" t="s">
        <v>19</v>
      </c>
      <c r="F18" s="40">
        <v>1</v>
      </c>
      <c r="G18" s="46">
        <f>8.55*C18*F18</f>
        <v>4.617000000000001</v>
      </c>
      <c r="H18" s="42"/>
      <c r="I18" s="61"/>
      <c r="J18" s="60">
        <f>G18</f>
        <v>4.617000000000001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70</v>
      </c>
      <c r="B19" s="44" t="s">
        <v>33</v>
      </c>
      <c r="C19" s="42">
        <v>6</v>
      </c>
      <c r="D19" s="43" t="s">
        <v>34</v>
      </c>
      <c r="E19" s="40" t="s">
        <v>19</v>
      </c>
      <c r="F19" s="40">
        <v>1</v>
      </c>
      <c r="G19" s="46">
        <f>0.22*C19*F19</f>
        <v>1.32</v>
      </c>
      <c r="H19" s="42"/>
      <c r="I19" s="61"/>
      <c r="J19" s="60">
        <f>G19</f>
        <v>1.32</v>
      </c>
      <c r="K19" s="1"/>
      <c r="L19" s="1"/>
      <c r="M19" s="1"/>
      <c r="N19" s="1"/>
      <c r="O19" s="1"/>
      <c r="P19" s="1"/>
      <c r="Q19" s="1"/>
      <c r="R19" s="1"/>
    </row>
    <row r="20" spans="1:18" ht="25.5">
      <c r="A20" s="39" t="s">
        <v>71</v>
      </c>
      <c r="B20" s="44" t="s">
        <v>35</v>
      </c>
      <c r="C20" s="42">
        <v>2</v>
      </c>
      <c r="D20" s="45" t="s">
        <v>54</v>
      </c>
      <c r="E20" s="40" t="s">
        <v>19</v>
      </c>
      <c r="F20" s="40">
        <v>1</v>
      </c>
      <c r="G20" s="46">
        <f>0.63*C20*F20</f>
        <v>1.26</v>
      </c>
      <c r="H20" s="42"/>
      <c r="I20" s="61"/>
      <c r="J20" s="60">
        <f>G20</f>
        <v>1.26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6">
        <v>12</v>
      </c>
      <c r="B21" s="44" t="s">
        <v>36</v>
      </c>
      <c r="C21" s="42">
        <v>1</v>
      </c>
      <c r="D21" s="45" t="s">
        <v>37</v>
      </c>
      <c r="E21" s="40" t="s">
        <v>19</v>
      </c>
      <c r="F21" s="40">
        <v>1</v>
      </c>
      <c r="G21" s="46">
        <f>0.11*C21*F21</f>
        <v>0.11</v>
      </c>
      <c r="H21" s="42"/>
      <c r="I21" s="61"/>
      <c r="J21" s="61"/>
      <c r="K21" s="1"/>
      <c r="L21" s="1"/>
      <c r="M21" s="1"/>
      <c r="N21" s="1"/>
      <c r="O21" s="1"/>
      <c r="P21" s="1"/>
      <c r="Q21" s="1"/>
      <c r="R21" s="1"/>
    </row>
    <row r="22" spans="1:18" ht="12.75">
      <c r="A22" s="39" t="s">
        <v>72</v>
      </c>
      <c r="B22" s="44" t="s">
        <v>2</v>
      </c>
      <c r="C22" s="42">
        <v>1</v>
      </c>
      <c r="D22" s="43" t="s">
        <v>1</v>
      </c>
      <c r="E22" s="40" t="s">
        <v>19</v>
      </c>
      <c r="F22" s="40">
        <v>1</v>
      </c>
      <c r="G22" s="46">
        <f>0.21*C22*F22</f>
        <v>0.21</v>
      </c>
      <c r="H22" s="42"/>
      <c r="I22" s="61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73</v>
      </c>
      <c r="B23" s="40" t="s">
        <v>8</v>
      </c>
      <c r="C23" s="42">
        <v>0.54</v>
      </c>
      <c r="D23" s="43" t="s">
        <v>9</v>
      </c>
      <c r="E23" s="42"/>
      <c r="F23" s="42"/>
      <c r="G23" s="42">
        <f>0.78*C23</f>
        <v>0.4212</v>
      </c>
      <c r="H23" s="42"/>
      <c r="I23" s="61"/>
      <c r="J23" s="60">
        <f>G23</f>
        <v>0.4212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36">
        <v>16</v>
      </c>
      <c r="B24" s="44" t="s">
        <v>3</v>
      </c>
      <c r="C24" s="42">
        <v>1</v>
      </c>
      <c r="D24" s="45" t="s">
        <v>4</v>
      </c>
      <c r="E24" s="40" t="s">
        <v>19</v>
      </c>
      <c r="F24" s="40">
        <v>1</v>
      </c>
      <c r="G24" s="46">
        <f>0.62*C24*F24</f>
        <v>0.62</v>
      </c>
      <c r="H24" s="42"/>
      <c r="I24" s="6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74</v>
      </c>
      <c r="B25" s="40" t="s">
        <v>38</v>
      </c>
      <c r="C25" s="42">
        <v>1</v>
      </c>
      <c r="D25" s="43" t="s">
        <v>5</v>
      </c>
      <c r="E25" s="42"/>
      <c r="F25" s="42">
        <v>1</v>
      </c>
      <c r="G25" s="46">
        <f>0.08*C25*F25</f>
        <v>0.08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6"/>
      <c r="B26" s="40"/>
      <c r="C26" s="42"/>
      <c r="D26" s="43"/>
      <c r="E26" s="42"/>
      <c r="F26" s="42"/>
      <c r="G26" s="42"/>
      <c r="H26" s="42"/>
      <c r="I26" s="61"/>
      <c r="J26" s="61"/>
      <c r="K26" s="1"/>
      <c r="L26" s="1"/>
      <c r="M26" s="1"/>
      <c r="N26" s="1"/>
      <c r="O26" s="1"/>
      <c r="P26" s="1"/>
      <c r="Q26" s="1"/>
      <c r="R26" s="1"/>
    </row>
    <row r="27" spans="1:18" ht="12.75">
      <c r="A27" s="39"/>
      <c r="B27" s="40"/>
      <c r="C27" s="40"/>
      <c r="D27" s="39"/>
      <c r="E27" s="40"/>
      <c r="F27" s="40"/>
      <c r="G27" s="40"/>
      <c r="H27" s="40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40"/>
      <c r="B28" s="40" t="s">
        <v>48</v>
      </c>
      <c r="C28" s="40"/>
      <c r="D28" s="39"/>
      <c r="E28" s="40"/>
      <c r="F28" s="40"/>
      <c r="G28" s="41">
        <f>SUM(G12:G27)</f>
        <v>18.0990928</v>
      </c>
      <c r="H28" s="40"/>
      <c r="I28" s="60"/>
      <c r="J28" s="61"/>
      <c r="K28" s="1"/>
      <c r="L28" s="1"/>
      <c r="M28" s="1"/>
      <c r="N28" s="1"/>
      <c r="O28" s="1"/>
      <c r="P28" s="1"/>
      <c r="Q28" s="1"/>
      <c r="R28" s="1"/>
    </row>
    <row r="29" spans="1:18" ht="25.5">
      <c r="A29" s="54">
        <v>18</v>
      </c>
      <c r="B29" s="44" t="s">
        <v>86</v>
      </c>
      <c r="C29" s="64"/>
      <c r="D29" s="39" t="s">
        <v>51</v>
      </c>
      <c r="E29" s="64"/>
      <c r="F29" s="64"/>
      <c r="G29" s="41">
        <v>847.46</v>
      </c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5.5">
      <c r="A30" s="39" t="s">
        <v>109</v>
      </c>
      <c r="B30" s="44" t="s">
        <v>110</v>
      </c>
      <c r="C30" s="64"/>
      <c r="D30" s="39" t="s">
        <v>51</v>
      </c>
      <c r="E30" s="64"/>
      <c r="F30" s="64"/>
      <c r="G30" s="41">
        <v>847.46</v>
      </c>
      <c r="H30" s="40"/>
      <c r="I30" s="1"/>
      <c r="J30" s="59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72">
        <v>20</v>
      </c>
      <c r="B31" s="73" t="s">
        <v>24</v>
      </c>
      <c r="C31" s="72"/>
      <c r="D31" s="74"/>
      <c r="E31" s="72"/>
      <c r="F31" s="72"/>
      <c r="G31" s="75"/>
      <c r="H31" s="72" t="s">
        <v>40</v>
      </c>
      <c r="I31" s="59">
        <f>SUM(I12:I28)</f>
        <v>6.47626</v>
      </c>
      <c r="J31" s="59">
        <f>SUM(J12:J28)</f>
        <v>7.618200000000001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68"/>
      <c r="B32" s="76"/>
      <c r="C32" s="69"/>
      <c r="D32" s="70"/>
      <c r="E32" s="69"/>
      <c r="F32" s="69"/>
      <c r="G32" s="71"/>
      <c r="H32" s="68"/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2.75">
      <c r="A33" s="54"/>
      <c r="B33" s="42"/>
      <c r="C33" s="42"/>
      <c r="D33" s="43"/>
      <c r="E33" s="42"/>
      <c r="F33" s="42"/>
      <c r="G33" s="77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48"/>
      <c r="B34" s="49" t="s">
        <v>25</v>
      </c>
      <c r="C34" s="50"/>
      <c r="D34" s="51"/>
      <c r="E34" s="50"/>
      <c r="F34" s="50"/>
      <c r="G34" s="52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3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4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80" customFormat="1" ht="25.5" customHeight="1">
      <c r="A37" s="9"/>
      <c r="B37" s="119"/>
      <c r="C37" s="119"/>
      <c r="D37" s="119"/>
      <c r="E37" s="100"/>
      <c r="F37" s="100"/>
      <c r="G37" s="101"/>
      <c r="H37" s="9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54"/>
      <c r="B38" s="54"/>
      <c r="C38" s="54"/>
      <c r="D38" s="53"/>
      <c r="E38" s="54"/>
      <c r="F38" s="54"/>
      <c r="G38" s="54"/>
      <c r="H38" s="55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54"/>
      <c r="B39" s="54"/>
      <c r="C39" s="54"/>
      <c r="D39" s="53"/>
      <c r="E39" s="54"/>
      <c r="F39" s="54"/>
      <c r="G39" s="57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>
      <c r="A40" s="54"/>
      <c r="B40" s="54"/>
      <c r="C40" s="54"/>
      <c r="D40" s="53"/>
      <c r="E40" s="54"/>
      <c r="F40" s="62"/>
      <c r="G40" s="63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5"/>
      <c r="B41" s="55"/>
      <c r="C41" s="55"/>
      <c r="D41" s="56"/>
      <c r="E41" s="55"/>
      <c r="F41" s="55"/>
      <c r="G41" s="55"/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5"/>
      <c r="B44" s="55"/>
      <c r="C44" s="55"/>
      <c r="D44" s="56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1"/>
      <c r="B47" s="11"/>
      <c r="C47" s="11"/>
      <c r="D47" s="27"/>
      <c r="E47" s="11"/>
      <c r="F47" s="11"/>
      <c r="G47" s="12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7"/>
      <c r="B64" s="7"/>
      <c r="C64" s="7"/>
      <c r="D64" s="29"/>
      <c r="E64" s="7"/>
      <c r="F64" s="7"/>
      <c r="G64" s="7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</sheetData>
  <sheetProtection/>
  <mergeCells count="8">
    <mergeCell ref="A1:B1"/>
    <mergeCell ref="F1:H1"/>
    <mergeCell ref="A2:B2"/>
    <mergeCell ref="F2:H2"/>
    <mergeCell ref="B37:D37"/>
    <mergeCell ref="A11:H11"/>
    <mergeCell ref="A4:H4"/>
    <mergeCell ref="E8:F8"/>
  </mergeCells>
  <printOptions/>
  <pageMargins left="0.34" right="0.25" top="0.39" bottom="0.54" header="0.28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Normal="85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17"/>
      <c r="B1" s="117"/>
      <c r="C1" s="80"/>
      <c r="D1" s="80"/>
      <c r="E1" s="80"/>
      <c r="F1" s="118" t="s">
        <v>114</v>
      </c>
      <c r="G1" s="118"/>
      <c r="H1" s="118"/>
    </row>
    <row r="2" spans="1:8" ht="15.75">
      <c r="A2" s="117"/>
      <c r="B2" s="117"/>
      <c r="C2" s="80"/>
      <c r="D2" s="80"/>
      <c r="E2" s="80"/>
      <c r="F2" s="118" t="s">
        <v>115</v>
      </c>
      <c r="G2" s="118"/>
      <c r="H2" s="118"/>
    </row>
    <row r="4" spans="1:8" s="80" customFormat="1" ht="34.5" customHeight="1">
      <c r="A4" s="123" t="s">
        <v>82</v>
      </c>
      <c r="B4" s="123"/>
      <c r="C4" s="123"/>
      <c r="D4" s="123"/>
      <c r="E4" s="123"/>
      <c r="F4" s="123"/>
      <c r="G4" s="123"/>
      <c r="H4" s="123"/>
    </row>
    <row r="5" spans="1:8" s="80" customFormat="1" ht="15" customHeight="1">
      <c r="A5" s="30"/>
      <c r="B5" s="30"/>
      <c r="C5" s="30"/>
      <c r="D5" s="31"/>
      <c r="E5" s="30"/>
      <c r="F5" s="30"/>
      <c r="G5" s="30"/>
      <c r="H5" s="30"/>
    </row>
    <row r="6" spans="1:9" s="80" customFormat="1" ht="15.75">
      <c r="A6" s="88" t="s">
        <v>76</v>
      </c>
      <c r="B6" s="109" t="s">
        <v>89</v>
      </c>
      <c r="C6" s="109"/>
      <c r="D6" s="109"/>
      <c r="E6" s="109"/>
      <c r="F6" s="109"/>
      <c r="G6" s="109"/>
      <c r="H6" s="109"/>
      <c r="I6" s="109"/>
    </row>
    <row r="7" spans="1:9" s="80" customFormat="1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s="80" customFormat="1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spans="1:8" ht="13.5" thickBot="1">
      <c r="A9" s="30"/>
      <c r="B9" s="30"/>
      <c r="C9" s="30"/>
      <c r="D9" s="31"/>
      <c r="E9" s="30"/>
      <c r="F9" s="30"/>
      <c r="G9" s="30"/>
      <c r="H9" s="30"/>
    </row>
    <row r="10" spans="1:18" ht="45.75" thickBot="1">
      <c r="A10" s="32" t="s">
        <v>41</v>
      </c>
      <c r="B10" s="33" t="s">
        <v>42</v>
      </c>
      <c r="C10" s="33" t="s">
        <v>44</v>
      </c>
      <c r="D10" s="34" t="s">
        <v>45</v>
      </c>
      <c r="E10" s="33" t="s">
        <v>46</v>
      </c>
      <c r="F10" s="33" t="s">
        <v>49</v>
      </c>
      <c r="G10" s="33" t="s">
        <v>43</v>
      </c>
      <c r="H10" s="35" t="s">
        <v>47</v>
      </c>
      <c r="I10" s="61" t="s">
        <v>50</v>
      </c>
      <c r="J10" s="61" t="s">
        <v>52</v>
      </c>
      <c r="K10" s="1"/>
      <c r="L10" s="1"/>
      <c r="M10" s="1"/>
      <c r="N10" s="1"/>
      <c r="O10" s="1"/>
      <c r="P10" s="1"/>
      <c r="Q10" s="1"/>
      <c r="R10" s="1"/>
    </row>
    <row r="11" spans="1:18" ht="15">
      <c r="A11" s="120"/>
      <c r="B11" s="121"/>
      <c r="C11" s="121"/>
      <c r="D11" s="121"/>
      <c r="E11" s="121"/>
      <c r="F11" s="121"/>
      <c r="G11" s="121"/>
      <c r="H11" s="12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36">
        <v>1</v>
      </c>
      <c r="B12" s="36" t="s">
        <v>26</v>
      </c>
      <c r="C12" s="36">
        <v>1.8</v>
      </c>
      <c r="D12" s="37" t="s">
        <v>88</v>
      </c>
      <c r="E12" s="36" t="s">
        <v>19</v>
      </c>
      <c r="F12" s="36">
        <v>1</v>
      </c>
      <c r="G12" s="38">
        <f>2.23*C12*F12</f>
        <v>4.014</v>
      </c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customHeight="1">
      <c r="A13" s="39" t="s">
        <v>57</v>
      </c>
      <c r="B13" s="58" t="s">
        <v>27</v>
      </c>
      <c r="C13" s="40">
        <v>2</v>
      </c>
      <c r="D13" s="39" t="s">
        <v>28</v>
      </c>
      <c r="E13" s="40" t="s">
        <v>19</v>
      </c>
      <c r="F13" s="40">
        <v>1.67</v>
      </c>
      <c r="G13" s="41">
        <f>0.33*C13*F13</f>
        <v>1.1022</v>
      </c>
      <c r="H13" s="40" t="s">
        <v>10</v>
      </c>
      <c r="I13" s="60">
        <f>G13</f>
        <v>1.1022</v>
      </c>
      <c r="J13" s="6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36">
        <v>3</v>
      </c>
      <c r="B14" s="40" t="s">
        <v>60</v>
      </c>
      <c r="C14" s="40">
        <v>1.8</v>
      </c>
      <c r="D14" s="39" t="s">
        <v>61</v>
      </c>
      <c r="E14" s="40" t="s">
        <v>19</v>
      </c>
      <c r="F14" s="40">
        <v>1.67</v>
      </c>
      <c r="G14" s="41">
        <f>6.13*C14*F14</f>
        <v>18.42678</v>
      </c>
      <c r="H14" s="40" t="s">
        <v>10</v>
      </c>
      <c r="I14" s="60">
        <f>G14</f>
        <v>18.42678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4</v>
      </c>
      <c r="B15" s="40" t="s">
        <v>66</v>
      </c>
      <c r="C15" s="42">
        <v>1</v>
      </c>
      <c r="D15" s="43" t="s">
        <v>67</v>
      </c>
      <c r="E15" s="40"/>
      <c r="F15" s="40">
        <v>1.67</v>
      </c>
      <c r="G15" s="46">
        <f>2.5*F15*C15</f>
        <v>4.175</v>
      </c>
      <c r="H15" s="40" t="s">
        <v>10</v>
      </c>
      <c r="I15" s="60"/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9" t="s">
        <v>68</v>
      </c>
      <c r="B16" s="40" t="s">
        <v>64</v>
      </c>
      <c r="C16" s="42"/>
      <c r="D16" s="43" t="s">
        <v>65</v>
      </c>
      <c r="E16" s="40"/>
      <c r="F16" s="40">
        <v>1.67</v>
      </c>
      <c r="G16" s="46">
        <f>4.86*C16*F16</f>
        <v>0</v>
      </c>
      <c r="H16" s="42"/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2.75">
      <c r="A17" s="36">
        <v>6</v>
      </c>
      <c r="B17" s="40" t="s">
        <v>29</v>
      </c>
      <c r="C17" s="42">
        <v>4</v>
      </c>
      <c r="D17" s="43" t="s">
        <v>30</v>
      </c>
      <c r="E17" s="40" t="s">
        <v>19</v>
      </c>
      <c r="F17" s="40">
        <v>1.67</v>
      </c>
      <c r="G17" s="46">
        <f>0.55*C17*F17</f>
        <v>3.674</v>
      </c>
      <c r="H17" s="42"/>
      <c r="I17" s="60">
        <f>G17</f>
        <v>3.674</v>
      </c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9" t="s">
        <v>69</v>
      </c>
      <c r="B18" s="44" t="s">
        <v>31</v>
      </c>
      <c r="C18" s="42">
        <v>1.8</v>
      </c>
      <c r="D18" s="43" t="s">
        <v>32</v>
      </c>
      <c r="E18" s="40" t="s">
        <v>19</v>
      </c>
      <c r="F18" s="40">
        <v>1</v>
      </c>
      <c r="G18" s="46">
        <f>8.55*C18*F18</f>
        <v>15.390000000000002</v>
      </c>
      <c r="H18" s="42"/>
      <c r="I18" s="61"/>
      <c r="J18" s="60">
        <f>G18</f>
        <v>15.390000000000002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70</v>
      </c>
      <c r="B19" s="44" t="s">
        <v>33</v>
      </c>
      <c r="C19" s="42">
        <v>2</v>
      </c>
      <c r="D19" s="43" t="s">
        <v>34</v>
      </c>
      <c r="E19" s="40" t="s">
        <v>19</v>
      </c>
      <c r="F19" s="40">
        <v>1</v>
      </c>
      <c r="G19" s="46">
        <f>0.22*C19*F19</f>
        <v>0.44</v>
      </c>
      <c r="H19" s="42"/>
      <c r="I19" s="61"/>
      <c r="J19" s="60">
        <f>G19</f>
        <v>0.44</v>
      </c>
      <c r="K19" s="1"/>
      <c r="L19" s="1"/>
      <c r="M19" s="1"/>
      <c r="N19" s="1"/>
      <c r="O19" s="1"/>
      <c r="P19" s="1"/>
      <c r="Q19" s="1"/>
      <c r="R19" s="1"/>
    </row>
    <row r="20" spans="1:18" ht="25.5">
      <c r="A20" s="39" t="s">
        <v>71</v>
      </c>
      <c r="B20" s="44" t="s">
        <v>35</v>
      </c>
      <c r="C20" s="42">
        <v>2</v>
      </c>
      <c r="D20" s="45" t="s">
        <v>54</v>
      </c>
      <c r="E20" s="40" t="s">
        <v>19</v>
      </c>
      <c r="F20" s="40">
        <v>1</v>
      </c>
      <c r="G20" s="46">
        <f>0.63*C20*F20</f>
        <v>1.26</v>
      </c>
      <c r="H20" s="42"/>
      <c r="I20" s="61"/>
      <c r="J20" s="60">
        <f>G20</f>
        <v>1.26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6">
        <v>12</v>
      </c>
      <c r="B21" s="44" t="s">
        <v>36</v>
      </c>
      <c r="C21" s="42">
        <v>1</v>
      </c>
      <c r="D21" s="45" t="s">
        <v>37</v>
      </c>
      <c r="E21" s="40" t="s">
        <v>19</v>
      </c>
      <c r="F21" s="40">
        <v>1</v>
      </c>
      <c r="G21" s="46">
        <f>0.11*C21*F21</f>
        <v>0.11</v>
      </c>
      <c r="H21" s="42"/>
      <c r="I21" s="61"/>
      <c r="J21" s="61"/>
      <c r="K21" s="1"/>
      <c r="L21" s="1"/>
      <c r="M21" s="1"/>
      <c r="N21" s="1"/>
      <c r="O21" s="1"/>
      <c r="P21" s="1"/>
      <c r="Q21" s="1"/>
      <c r="R21" s="1"/>
    </row>
    <row r="22" spans="1:18" ht="12.75">
      <c r="A22" s="39" t="s">
        <v>72</v>
      </c>
      <c r="B22" s="44" t="s">
        <v>2</v>
      </c>
      <c r="C22" s="42">
        <v>1</v>
      </c>
      <c r="D22" s="43" t="s">
        <v>1</v>
      </c>
      <c r="E22" s="40" t="s">
        <v>19</v>
      </c>
      <c r="F22" s="40">
        <v>1</v>
      </c>
      <c r="G22" s="46">
        <f>0.21*C22*F22</f>
        <v>0.21</v>
      </c>
      <c r="H22" s="42"/>
      <c r="I22" s="61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73</v>
      </c>
      <c r="B23" s="40" t="s">
        <v>8</v>
      </c>
      <c r="C23" s="42">
        <v>1.8</v>
      </c>
      <c r="D23" s="43" t="s">
        <v>9</v>
      </c>
      <c r="E23" s="42"/>
      <c r="F23" s="42"/>
      <c r="G23" s="42">
        <f>0.78*C23</f>
        <v>1.4040000000000001</v>
      </c>
      <c r="H23" s="42"/>
      <c r="I23" s="61"/>
      <c r="J23" s="60">
        <f>G23</f>
        <v>1.4040000000000001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36">
        <v>16</v>
      </c>
      <c r="B24" s="44" t="s">
        <v>3</v>
      </c>
      <c r="C24" s="42">
        <v>1</v>
      </c>
      <c r="D24" s="45" t="s">
        <v>4</v>
      </c>
      <c r="E24" s="40" t="s">
        <v>19</v>
      </c>
      <c r="F24" s="40">
        <v>1</v>
      </c>
      <c r="G24" s="46">
        <f>0.62*C24*F24</f>
        <v>0.62</v>
      </c>
      <c r="H24" s="42"/>
      <c r="I24" s="6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74</v>
      </c>
      <c r="B25" s="40" t="s">
        <v>38</v>
      </c>
      <c r="C25" s="42">
        <v>1</v>
      </c>
      <c r="D25" s="43" t="s">
        <v>5</v>
      </c>
      <c r="E25" s="42"/>
      <c r="F25" s="42">
        <v>1</v>
      </c>
      <c r="G25" s="46">
        <f>0.08*C25*F25</f>
        <v>0.08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6"/>
      <c r="B26" s="40"/>
      <c r="C26" s="42"/>
      <c r="D26" s="43"/>
      <c r="E26" s="42"/>
      <c r="F26" s="42"/>
      <c r="G26" s="42"/>
      <c r="H26" s="42"/>
      <c r="I26" s="61"/>
      <c r="J26" s="61"/>
      <c r="K26" s="1"/>
      <c r="L26" s="1"/>
      <c r="M26" s="1"/>
      <c r="N26" s="1"/>
      <c r="O26" s="1"/>
      <c r="P26" s="1"/>
      <c r="Q26" s="1"/>
      <c r="R26" s="1"/>
    </row>
    <row r="27" spans="1:18" ht="12.75">
      <c r="A27" s="39"/>
      <c r="B27" s="40"/>
      <c r="C27" s="40"/>
      <c r="D27" s="39"/>
      <c r="E27" s="40"/>
      <c r="F27" s="40"/>
      <c r="G27" s="40"/>
      <c r="H27" s="40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40">
        <v>18</v>
      </c>
      <c r="B28" s="40" t="s">
        <v>48</v>
      </c>
      <c r="C28" s="40"/>
      <c r="D28" s="39"/>
      <c r="E28" s="40"/>
      <c r="F28" s="40"/>
      <c r="G28" s="41">
        <f>SUM(G12:G27)</f>
        <v>50.90598</v>
      </c>
      <c r="H28" s="40"/>
      <c r="I28" s="60"/>
      <c r="J28" s="61"/>
      <c r="K28" s="1"/>
      <c r="L28" s="1"/>
      <c r="M28" s="1"/>
      <c r="N28" s="1"/>
      <c r="O28" s="1"/>
      <c r="P28" s="1"/>
      <c r="Q28" s="1"/>
      <c r="R28" s="1"/>
    </row>
    <row r="29" spans="1:18" ht="12.75">
      <c r="A29" s="39"/>
      <c r="B29" s="44"/>
      <c r="C29" s="40"/>
      <c r="D29" s="39"/>
      <c r="E29" s="40"/>
      <c r="F29" s="40"/>
      <c r="G29" s="41"/>
      <c r="H29" s="40"/>
      <c r="I29" s="1"/>
      <c r="J29" s="59"/>
      <c r="K29" s="1"/>
      <c r="L29" s="1"/>
      <c r="M29" s="1"/>
      <c r="N29" s="1"/>
      <c r="O29" s="1"/>
      <c r="P29" s="1"/>
      <c r="Q29" s="1"/>
      <c r="R29" s="1"/>
    </row>
    <row r="30" spans="1:18" ht="25.5">
      <c r="A30" s="54">
        <v>19</v>
      </c>
      <c r="B30" s="44" t="s">
        <v>86</v>
      </c>
      <c r="C30" s="64"/>
      <c r="D30" s="39" t="s">
        <v>51</v>
      </c>
      <c r="E30" s="64"/>
      <c r="F30" s="64"/>
      <c r="G30" s="41">
        <v>847.46</v>
      </c>
      <c r="H30" s="6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72">
        <v>20</v>
      </c>
      <c r="B31" s="73" t="s">
        <v>24</v>
      </c>
      <c r="C31" s="72"/>
      <c r="D31" s="74"/>
      <c r="E31" s="72"/>
      <c r="F31" s="72"/>
      <c r="G31" s="75"/>
      <c r="H31" s="72" t="s">
        <v>40</v>
      </c>
      <c r="I31" s="59">
        <f>SUM(I12:I28)</f>
        <v>23.20298</v>
      </c>
      <c r="J31" s="59">
        <f>SUM(J12:J28)</f>
        <v>18.494000000000003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68"/>
      <c r="B32" s="76"/>
      <c r="C32" s="69"/>
      <c r="D32" s="70"/>
      <c r="E32" s="69"/>
      <c r="F32" s="69"/>
      <c r="G32" s="71"/>
      <c r="H32" s="68"/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3.5" thickBot="1">
      <c r="A33" s="48" t="s">
        <v>80</v>
      </c>
      <c r="B33" s="49" t="s">
        <v>25</v>
      </c>
      <c r="C33" s="50"/>
      <c r="D33" s="51"/>
      <c r="E33" s="50"/>
      <c r="F33" s="50"/>
      <c r="G33" s="52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53"/>
      <c r="B34" s="54"/>
      <c r="C34" s="54"/>
      <c r="D34" s="53"/>
      <c r="E34" s="54"/>
      <c r="F34" s="54"/>
      <c r="G34" s="54"/>
      <c r="H34" s="54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4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7" spans="1:18" s="80" customFormat="1" ht="25.5" customHeight="1">
      <c r="A37" s="9"/>
      <c r="B37" s="119"/>
      <c r="C37" s="119"/>
      <c r="D37" s="119"/>
      <c r="E37" s="100"/>
      <c r="F37" s="100"/>
      <c r="G37" s="101"/>
      <c r="H37" s="9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54"/>
      <c r="B38" s="54"/>
      <c r="C38" s="54"/>
      <c r="D38" s="53"/>
      <c r="E38" s="54"/>
      <c r="F38" s="54"/>
      <c r="G38" s="57"/>
      <c r="H38" s="54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>
      <c r="A39" s="54"/>
      <c r="B39" s="54"/>
      <c r="C39" s="54"/>
      <c r="D39" s="53"/>
      <c r="E39" s="54"/>
      <c r="F39" s="62"/>
      <c r="G39" s="63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55"/>
      <c r="B40" s="55"/>
      <c r="C40" s="55"/>
      <c r="D40" s="56"/>
      <c r="E40" s="55"/>
      <c r="F40" s="55"/>
      <c r="G40" s="55"/>
      <c r="H40" s="55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4"/>
      <c r="B41" s="54"/>
      <c r="C41" s="54"/>
      <c r="D41" s="53"/>
      <c r="E41" s="54"/>
      <c r="F41" s="54"/>
      <c r="G41" s="54"/>
      <c r="H41" s="5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5"/>
      <c r="B43" s="55"/>
      <c r="C43" s="55"/>
      <c r="D43" s="56"/>
      <c r="E43" s="55"/>
      <c r="F43" s="55"/>
      <c r="G43" s="55"/>
      <c r="H43" s="55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6"/>
      <c r="B44" s="6"/>
      <c r="C44" s="6"/>
      <c r="D44" s="8"/>
      <c r="E44" s="6"/>
      <c r="F44" s="6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1"/>
      <c r="B46" s="11"/>
      <c r="C46" s="11"/>
      <c r="D46" s="27"/>
      <c r="E46" s="11"/>
      <c r="F46" s="11"/>
      <c r="G46" s="12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8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7"/>
      <c r="B63" s="7"/>
      <c r="C63" s="7"/>
      <c r="D63" s="29"/>
      <c r="E63" s="7"/>
      <c r="F63" s="7"/>
      <c r="G63" s="7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8" ht="12.75">
      <c r="A64" s="5"/>
      <c r="B64" s="5"/>
      <c r="C64" s="5"/>
      <c r="E64" s="5"/>
      <c r="F64" s="5"/>
      <c r="G64" s="5"/>
      <c r="H64" s="5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</sheetData>
  <sheetProtection/>
  <mergeCells count="8">
    <mergeCell ref="A1:B1"/>
    <mergeCell ref="F1:H1"/>
    <mergeCell ref="A2:B2"/>
    <mergeCell ref="F2:H2"/>
    <mergeCell ref="B37:D37"/>
    <mergeCell ref="A11:H11"/>
    <mergeCell ref="A4:H4"/>
    <mergeCell ref="E8:F8"/>
  </mergeCells>
  <printOptions/>
  <pageMargins left="0.28" right="0.22" top="0.54" bottom="0.58" header="0.3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Normal="70"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  <col min="9" max="9" width="11.625" style="0" bestFit="1" customWidth="1"/>
  </cols>
  <sheetData>
    <row r="1" spans="1:8" ht="15.75">
      <c r="A1" s="117"/>
      <c r="B1" s="117"/>
      <c r="C1" s="80"/>
      <c r="D1" s="80"/>
      <c r="E1" s="80"/>
      <c r="F1" s="118" t="s">
        <v>114</v>
      </c>
      <c r="G1" s="118"/>
      <c r="H1" s="118"/>
    </row>
    <row r="2" spans="1:8" ht="15.75">
      <c r="A2" s="117"/>
      <c r="B2" s="117"/>
      <c r="C2" s="80"/>
      <c r="D2" s="80"/>
      <c r="E2" s="80"/>
      <c r="F2" s="118" t="s">
        <v>115</v>
      </c>
      <c r="G2" s="118"/>
      <c r="H2" s="118"/>
    </row>
    <row r="3" ht="18.75" customHeight="1"/>
    <row r="4" spans="1:256" ht="39.75" customHeight="1">
      <c r="A4" s="123" t="s">
        <v>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 t="s">
        <v>82</v>
      </c>
      <c r="AH4" s="123"/>
      <c r="AI4" s="123"/>
      <c r="AJ4" s="123"/>
      <c r="AK4" s="123"/>
      <c r="AL4" s="123"/>
      <c r="AM4" s="123"/>
      <c r="AN4" s="123"/>
      <c r="AO4" s="123" t="s">
        <v>82</v>
      </c>
      <c r="AP4" s="123"/>
      <c r="AQ4" s="123"/>
      <c r="AR4" s="123"/>
      <c r="AS4" s="123"/>
      <c r="AT4" s="123"/>
      <c r="AU4" s="123"/>
      <c r="AV4" s="123"/>
      <c r="AW4" s="123" t="s">
        <v>82</v>
      </c>
      <c r="AX4" s="123"/>
      <c r="AY4" s="123"/>
      <c r="AZ4" s="123"/>
      <c r="BA4" s="123"/>
      <c r="BB4" s="123"/>
      <c r="BC4" s="123"/>
      <c r="BD4" s="123"/>
      <c r="BE4" s="123" t="s">
        <v>82</v>
      </c>
      <c r="BF4" s="123"/>
      <c r="BG4" s="123"/>
      <c r="BH4" s="123"/>
      <c r="BI4" s="123"/>
      <c r="BJ4" s="123"/>
      <c r="BK4" s="123"/>
      <c r="BL4" s="123"/>
      <c r="BM4" s="123" t="s">
        <v>82</v>
      </c>
      <c r="BN4" s="123"/>
      <c r="BO4" s="123"/>
      <c r="BP4" s="123"/>
      <c r="BQ4" s="123"/>
      <c r="BR4" s="123"/>
      <c r="BS4" s="123"/>
      <c r="BT4" s="123"/>
      <c r="BU4" s="123" t="s">
        <v>82</v>
      </c>
      <c r="BV4" s="123"/>
      <c r="BW4" s="123"/>
      <c r="BX4" s="123"/>
      <c r="BY4" s="123"/>
      <c r="BZ4" s="123"/>
      <c r="CA4" s="123"/>
      <c r="CB4" s="123"/>
      <c r="CC4" s="123" t="s">
        <v>82</v>
      </c>
      <c r="CD4" s="123"/>
      <c r="CE4" s="123"/>
      <c r="CF4" s="123"/>
      <c r="CG4" s="123"/>
      <c r="CH4" s="123"/>
      <c r="CI4" s="123"/>
      <c r="CJ4" s="123"/>
      <c r="CK4" s="123" t="s">
        <v>82</v>
      </c>
      <c r="CL4" s="123"/>
      <c r="CM4" s="123"/>
      <c r="CN4" s="123"/>
      <c r="CO4" s="123"/>
      <c r="CP4" s="123"/>
      <c r="CQ4" s="123"/>
      <c r="CR4" s="123"/>
      <c r="CS4" s="123" t="s">
        <v>82</v>
      </c>
      <c r="CT4" s="123"/>
      <c r="CU4" s="123"/>
      <c r="CV4" s="123"/>
      <c r="CW4" s="123"/>
      <c r="CX4" s="123"/>
      <c r="CY4" s="123"/>
      <c r="CZ4" s="123"/>
      <c r="DA4" s="123" t="s">
        <v>82</v>
      </c>
      <c r="DB4" s="123"/>
      <c r="DC4" s="123"/>
      <c r="DD4" s="123"/>
      <c r="DE4" s="123"/>
      <c r="DF4" s="123"/>
      <c r="DG4" s="123"/>
      <c r="DH4" s="123"/>
      <c r="DI4" s="123" t="s">
        <v>82</v>
      </c>
      <c r="DJ4" s="123"/>
      <c r="DK4" s="123"/>
      <c r="DL4" s="123"/>
      <c r="DM4" s="123"/>
      <c r="DN4" s="123"/>
      <c r="DO4" s="123"/>
      <c r="DP4" s="123"/>
      <c r="DQ4" s="123" t="s">
        <v>82</v>
      </c>
      <c r="DR4" s="123"/>
      <c r="DS4" s="123"/>
      <c r="DT4" s="123"/>
      <c r="DU4" s="123"/>
      <c r="DV4" s="123"/>
      <c r="DW4" s="123"/>
      <c r="DX4" s="123"/>
      <c r="DY4" s="123" t="s">
        <v>82</v>
      </c>
      <c r="DZ4" s="123"/>
      <c r="EA4" s="123"/>
      <c r="EB4" s="123"/>
      <c r="EC4" s="123"/>
      <c r="ED4" s="123"/>
      <c r="EE4" s="123"/>
      <c r="EF4" s="123"/>
      <c r="EG4" s="123" t="s">
        <v>82</v>
      </c>
      <c r="EH4" s="123"/>
      <c r="EI4" s="123"/>
      <c r="EJ4" s="123"/>
      <c r="EK4" s="123"/>
      <c r="EL4" s="123"/>
      <c r="EM4" s="123"/>
      <c r="EN4" s="123"/>
      <c r="EO4" s="123" t="s">
        <v>82</v>
      </c>
      <c r="EP4" s="123"/>
      <c r="EQ4" s="123"/>
      <c r="ER4" s="123"/>
      <c r="ES4" s="123"/>
      <c r="ET4" s="123"/>
      <c r="EU4" s="123"/>
      <c r="EV4" s="123"/>
      <c r="EW4" s="123" t="s">
        <v>82</v>
      </c>
      <c r="EX4" s="123"/>
      <c r="EY4" s="123"/>
      <c r="EZ4" s="123"/>
      <c r="FA4" s="123"/>
      <c r="FB4" s="123"/>
      <c r="FC4" s="123"/>
      <c r="FD4" s="123"/>
      <c r="FE4" s="123" t="s">
        <v>82</v>
      </c>
      <c r="FF4" s="123"/>
      <c r="FG4" s="123"/>
      <c r="FH4" s="123"/>
      <c r="FI4" s="123"/>
      <c r="FJ4" s="123"/>
      <c r="FK4" s="123"/>
      <c r="FL4" s="123"/>
      <c r="FM4" s="123" t="s">
        <v>82</v>
      </c>
      <c r="FN4" s="123"/>
      <c r="FO4" s="123"/>
      <c r="FP4" s="123"/>
      <c r="FQ4" s="123"/>
      <c r="FR4" s="123"/>
      <c r="FS4" s="123"/>
      <c r="FT4" s="123"/>
      <c r="FU4" s="123" t="s">
        <v>82</v>
      </c>
      <c r="FV4" s="123"/>
      <c r="FW4" s="123"/>
      <c r="FX4" s="123"/>
      <c r="FY4" s="123"/>
      <c r="FZ4" s="123"/>
      <c r="GA4" s="123"/>
      <c r="GB4" s="123"/>
      <c r="GC4" s="123" t="s">
        <v>82</v>
      </c>
      <c r="GD4" s="123"/>
      <c r="GE4" s="123"/>
      <c r="GF4" s="123"/>
      <c r="GG4" s="123"/>
      <c r="GH4" s="123"/>
      <c r="GI4" s="123"/>
      <c r="GJ4" s="123"/>
      <c r="GK4" s="123" t="s">
        <v>82</v>
      </c>
      <c r="GL4" s="123"/>
      <c r="GM4" s="123"/>
      <c r="GN4" s="123"/>
      <c r="GO4" s="123"/>
      <c r="GP4" s="123"/>
      <c r="GQ4" s="123"/>
      <c r="GR4" s="123"/>
      <c r="GS4" s="123" t="s">
        <v>82</v>
      </c>
      <c r="GT4" s="123"/>
      <c r="GU4" s="123"/>
      <c r="GV4" s="123"/>
      <c r="GW4" s="123"/>
      <c r="GX4" s="123"/>
      <c r="GY4" s="123"/>
      <c r="GZ4" s="123"/>
      <c r="HA4" s="123" t="s">
        <v>82</v>
      </c>
      <c r="HB4" s="123"/>
      <c r="HC4" s="123"/>
      <c r="HD4" s="123"/>
      <c r="HE4" s="123"/>
      <c r="HF4" s="123"/>
      <c r="HG4" s="123"/>
      <c r="HH4" s="123"/>
      <c r="HI4" s="123" t="s">
        <v>82</v>
      </c>
      <c r="HJ4" s="123"/>
      <c r="HK4" s="123"/>
      <c r="HL4" s="123"/>
      <c r="HM4" s="123"/>
      <c r="HN4" s="123"/>
      <c r="HO4" s="123"/>
      <c r="HP4" s="123"/>
      <c r="HQ4" s="123" t="s">
        <v>82</v>
      </c>
      <c r="HR4" s="123"/>
      <c r="HS4" s="123"/>
      <c r="HT4" s="123"/>
      <c r="HU4" s="123"/>
      <c r="HV4" s="123"/>
      <c r="HW4" s="123"/>
      <c r="HX4" s="123"/>
      <c r="HY4" s="123" t="s">
        <v>82</v>
      </c>
      <c r="HZ4" s="123"/>
      <c r="IA4" s="123"/>
      <c r="IB4" s="123"/>
      <c r="IC4" s="123"/>
      <c r="ID4" s="123"/>
      <c r="IE4" s="123"/>
      <c r="IF4" s="123"/>
      <c r="IG4" s="123" t="s">
        <v>82</v>
      </c>
      <c r="IH4" s="123"/>
      <c r="II4" s="123"/>
      <c r="IJ4" s="123"/>
      <c r="IK4" s="123"/>
      <c r="IL4" s="123"/>
      <c r="IM4" s="123"/>
      <c r="IN4" s="123"/>
      <c r="IO4" s="123" t="s">
        <v>82</v>
      </c>
      <c r="IP4" s="123"/>
      <c r="IQ4" s="123"/>
      <c r="IR4" s="123"/>
      <c r="IS4" s="123"/>
      <c r="IT4" s="123"/>
      <c r="IU4" s="123"/>
      <c r="IV4" s="123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25.5">
      <c r="A6" s="111" t="s">
        <v>76</v>
      </c>
      <c r="B6" s="89" t="s">
        <v>87</v>
      </c>
      <c r="C6" s="109"/>
      <c r="D6" s="109"/>
      <c r="E6" s="109"/>
      <c r="F6" s="109"/>
      <c r="G6" s="109"/>
      <c r="H6" s="109"/>
      <c r="I6" s="109"/>
    </row>
    <row r="7" spans="1:9" s="80" customFormat="1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s="80" customFormat="1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spans="1:8" s="80" customFormat="1" ht="12.75">
      <c r="A9" s="30"/>
      <c r="B9" s="30"/>
      <c r="C9" s="30"/>
      <c r="D9" s="31"/>
      <c r="E9" s="30"/>
      <c r="F9" s="30"/>
      <c r="G9" s="30"/>
      <c r="H9" s="30"/>
    </row>
    <row r="10" spans="1:8" ht="13.5" thickBot="1">
      <c r="A10" s="30"/>
      <c r="B10" s="30"/>
      <c r="C10" s="30"/>
      <c r="D10" s="31"/>
      <c r="E10" s="30"/>
      <c r="F10" s="30"/>
      <c r="G10" s="30"/>
      <c r="H10" s="30"/>
    </row>
    <row r="11" spans="1:18" ht="45.75" thickBot="1">
      <c r="A11" s="32" t="s">
        <v>41</v>
      </c>
      <c r="B11" s="33" t="s">
        <v>42</v>
      </c>
      <c r="C11" s="33" t="s">
        <v>44</v>
      </c>
      <c r="D11" s="34" t="s">
        <v>45</v>
      </c>
      <c r="E11" s="33" t="s">
        <v>46</v>
      </c>
      <c r="F11" s="33" t="s">
        <v>49</v>
      </c>
      <c r="G11" s="33" t="s">
        <v>43</v>
      </c>
      <c r="H11" s="35" t="s">
        <v>47</v>
      </c>
      <c r="I11" s="61" t="s">
        <v>50</v>
      </c>
      <c r="J11" s="61" t="s">
        <v>52</v>
      </c>
      <c r="K11" s="1"/>
      <c r="L11" s="1"/>
      <c r="M11" s="1"/>
      <c r="N11" s="1"/>
      <c r="O11" s="1"/>
      <c r="P11" s="1"/>
      <c r="Q11" s="1"/>
      <c r="R11" s="1"/>
    </row>
    <row r="12" spans="1:18" ht="15">
      <c r="A12" s="120"/>
      <c r="B12" s="121"/>
      <c r="C12" s="121"/>
      <c r="D12" s="121"/>
      <c r="E12" s="121"/>
      <c r="F12" s="121"/>
      <c r="G12" s="121"/>
      <c r="H12" s="12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36">
        <v>1</v>
      </c>
      <c r="B13" s="36" t="s">
        <v>26</v>
      </c>
      <c r="C13" s="36">
        <v>0.25</v>
      </c>
      <c r="D13" s="37" t="s">
        <v>88</v>
      </c>
      <c r="E13" s="36" t="s">
        <v>19</v>
      </c>
      <c r="F13" s="36">
        <v>1</v>
      </c>
      <c r="G13" s="38">
        <f>2.23*C13*F13</f>
        <v>0.5575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39" t="s">
        <v>57</v>
      </c>
      <c r="B14" s="58" t="s">
        <v>27</v>
      </c>
      <c r="C14" s="40">
        <v>2</v>
      </c>
      <c r="D14" s="39" t="s">
        <v>28</v>
      </c>
      <c r="E14" s="40" t="s">
        <v>19</v>
      </c>
      <c r="F14" s="40">
        <v>1.67</v>
      </c>
      <c r="G14" s="41">
        <f>0.33*C14*F14</f>
        <v>1.1022</v>
      </c>
      <c r="H14" s="40" t="s">
        <v>10</v>
      </c>
      <c r="I14" s="60">
        <f>G14</f>
        <v>1.1022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3</v>
      </c>
      <c r="B15" s="40" t="s">
        <v>60</v>
      </c>
      <c r="C15" s="40">
        <v>0.25</v>
      </c>
      <c r="D15" s="39" t="s">
        <v>61</v>
      </c>
      <c r="E15" s="40" t="s">
        <v>19</v>
      </c>
      <c r="F15" s="40">
        <v>1.67</v>
      </c>
      <c r="G15" s="41">
        <f>6.13*C15*F15</f>
        <v>2.559275</v>
      </c>
      <c r="H15" s="40" t="s">
        <v>10</v>
      </c>
      <c r="I15" s="60">
        <f>G15</f>
        <v>2.559275</v>
      </c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9" t="s">
        <v>21</v>
      </c>
      <c r="B16" s="40" t="s">
        <v>64</v>
      </c>
      <c r="C16" s="42">
        <v>0</v>
      </c>
      <c r="D16" s="43" t="s">
        <v>65</v>
      </c>
      <c r="E16" s="40"/>
      <c r="F16" s="40">
        <v>1.67</v>
      </c>
      <c r="G16" s="46">
        <f>4.86*C16*F16</f>
        <v>0</v>
      </c>
      <c r="H16" s="40" t="s">
        <v>10</v>
      </c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2.75">
      <c r="A17" s="36">
        <v>5</v>
      </c>
      <c r="B17" s="40" t="s">
        <v>29</v>
      </c>
      <c r="C17" s="42">
        <v>1</v>
      </c>
      <c r="D17" s="43" t="s">
        <v>30</v>
      </c>
      <c r="E17" s="40" t="s">
        <v>19</v>
      </c>
      <c r="F17" s="40">
        <v>1.67</v>
      </c>
      <c r="G17" s="46">
        <f>0.55*C17*F17</f>
        <v>0.9185</v>
      </c>
      <c r="H17" s="40" t="s">
        <v>10</v>
      </c>
      <c r="I17" s="60">
        <f>G17</f>
        <v>0.9185</v>
      </c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9" t="s">
        <v>22</v>
      </c>
      <c r="B18" s="44" t="s">
        <v>31</v>
      </c>
      <c r="C18" s="42">
        <v>0.25</v>
      </c>
      <c r="D18" s="43" t="s">
        <v>32</v>
      </c>
      <c r="E18" s="40" t="s">
        <v>19</v>
      </c>
      <c r="F18" s="40">
        <v>1</v>
      </c>
      <c r="G18" s="46">
        <f>8.55*C18*F18</f>
        <v>2.1375</v>
      </c>
      <c r="H18" s="42"/>
      <c r="I18" s="61"/>
      <c r="J18" s="60">
        <f>G18</f>
        <v>2.1375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23</v>
      </c>
      <c r="B19" s="44" t="s">
        <v>33</v>
      </c>
      <c r="C19" s="42">
        <v>2</v>
      </c>
      <c r="D19" s="43" t="s">
        <v>34</v>
      </c>
      <c r="E19" s="40" t="s">
        <v>19</v>
      </c>
      <c r="F19" s="40">
        <v>1</v>
      </c>
      <c r="G19" s="46">
        <f>0.22*C19*F19</f>
        <v>0.44</v>
      </c>
      <c r="H19" s="42"/>
      <c r="I19" s="61"/>
      <c r="J19" s="60">
        <f>G19</f>
        <v>0.44</v>
      </c>
      <c r="K19" s="1"/>
      <c r="L19" s="1"/>
      <c r="M19" s="1"/>
      <c r="N19" s="1"/>
      <c r="O19" s="1"/>
      <c r="P19" s="1"/>
      <c r="Q19" s="1"/>
      <c r="R19" s="1"/>
    </row>
    <row r="20" spans="1:18" ht="25.5">
      <c r="A20" s="39" t="s">
        <v>0</v>
      </c>
      <c r="B20" s="44" t="s">
        <v>35</v>
      </c>
      <c r="C20" s="42">
        <v>2</v>
      </c>
      <c r="D20" s="45" t="s">
        <v>54</v>
      </c>
      <c r="E20" s="40" t="s">
        <v>19</v>
      </c>
      <c r="F20" s="40">
        <v>1</v>
      </c>
      <c r="G20" s="46">
        <f>0.63*C20*F20</f>
        <v>1.26</v>
      </c>
      <c r="H20" s="42"/>
      <c r="I20" s="61"/>
      <c r="J20" s="60">
        <f>G20</f>
        <v>1.26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6">
        <v>11</v>
      </c>
      <c r="B21" s="44" t="s">
        <v>36</v>
      </c>
      <c r="C21" s="42">
        <v>1</v>
      </c>
      <c r="D21" s="45" t="s">
        <v>37</v>
      </c>
      <c r="E21" s="40" t="s">
        <v>19</v>
      </c>
      <c r="F21" s="40">
        <v>1</v>
      </c>
      <c r="G21" s="46">
        <f>0.11*C21*F21</f>
        <v>0.11</v>
      </c>
      <c r="H21" s="42"/>
      <c r="I21" s="61"/>
      <c r="J21" s="61"/>
      <c r="K21" s="1"/>
      <c r="L21" s="1"/>
      <c r="M21" s="1"/>
      <c r="N21" s="1"/>
      <c r="O21" s="1"/>
      <c r="P21" s="1"/>
      <c r="Q21" s="1"/>
      <c r="R21" s="1"/>
    </row>
    <row r="22" spans="1:18" ht="12.75">
      <c r="A22" s="39" t="s">
        <v>39</v>
      </c>
      <c r="B22" s="44" t="s">
        <v>2</v>
      </c>
      <c r="C22" s="42">
        <v>4</v>
      </c>
      <c r="D22" s="43" t="s">
        <v>1</v>
      </c>
      <c r="E22" s="40" t="s">
        <v>19</v>
      </c>
      <c r="F22" s="40">
        <v>1</v>
      </c>
      <c r="G22" s="46">
        <f>0.21*C22*F22</f>
        <v>0.84</v>
      </c>
      <c r="H22" s="42"/>
      <c r="I22" s="61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62</v>
      </c>
      <c r="B23" s="40" t="s">
        <v>8</v>
      </c>
      <c r="C23" s="42">
        <v>0.25</v>
      </c>
      <c r="D23" s="43" t="s">
        <v>9</v>
      </c>
      <c r="E23" s="42"/>
      <c r="F23" s="42"/>
      <c r="G23" s="42">
        <f>0.78*C23</f>
        <v>0.195</v>
      </c>
      <c r="H23" s="42"/>
      <c r="I23" s="61"/>
      <c r="J23" s="60">
        <f>G23</f>
        <v>0.195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36">
        <v>15</v>
      </c>
      <c r="B24" s="44" t="s">
        <v>3</v>
      </c>
      <c r="C24" s="42">
        <v>1</v>
      </c>
      <c r="D24" s="45" t="s">
        <v>4</v>
      </c>
      <c r="E24" s="40" t="s">
        <v>19</v>
      </c>
      <c r="F24" s="40">
        <v>1</v>
      </c>
      <c r="G24" s="46">
        <f>0.62*C24*F24</f>
        <v>0.62</v>
      </c>
      <c r="H24" s="42"/>
      <c r="I24" s="6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63</v>
      </c>
      <c r="B25" s="40" t="s">
        <v>38</v>
      </c>
      <c r="C25" s="42">
        <v>1</v>
      </c>
      <c r="D25" s="43" t="s">
        <v>5</v>
      </c>
      <c r="E25" s="42"/>
      <c r="F25" s="42">
        <v>1</v>
      </c>
      <c r="G25" s="46">
        <f>0.08*C25*F25</f>
        <v>0.08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6"/>
      <c r="B26" s="40"/>
      <c r="C26" s="42"/>
      <c r="D26" s="43"/>
      <c r="E26" s="42"/>
      <c r="F26" s="42"/>
      <c r="G26" s="42"/>
      <c r="H26" s="42"/>
      <c r="I26" s="61"/>
      <c r="J26" s="61"/>
      <c r="K26" s="1"/>
      <c r="L26" s="1"/>
      <c r="M26" s="1"/>
      <c r="N26" s="1"/>
      <c r="O26" s="1"/>
      <c r="P26" s="1"/>
      <c r="Q26" s="1"/>
      <c r="R26" s="1"/>
    </row>
    <row r="27" spans="1:18" ht="12.75">
      <c r="A27" s="39"/>
      <c r="B27" s="40"/>
      <c r="C27" s="40"/>
      <c r="D27" s="39"/>
      <c r="E27" s="40"/>
      <c r="F27" s="40"/>
      <c r="G27" s="40"/>
      <c r="H27" s="40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40"/>
      <c r="B28" s="40" t="s">
        <v>48</v>
      </c>
      <c r="C28" s="40"/>
      <c r="D28" s="39"/>
      <c r="E28" s="40"/>
      <c r="F28" s="40"/>
      <c r="G28" s="41">
        <f>SUM(G13:G27)</f>
        <v>10.819975</v>
      </c>
      <c r="H28" s="40"/>
      <c r="I28" s="60"/>
      <c r="J28" s="61"/>
      <c r="K28" s="1"/>
      <c r="L28" s="1"/>
      <c r="M28" s="1"/>
      <c r="N28" s="1"/>
      <c r="O28" s="1"/>
      <c r="P28" s="1"/>
      <c r="Q28" s="1"/>
      <c r="R28" s="1"/>
    </row>
    <row r="29" spans="1:18" ht="25.5">
      <c r="A29" s="55"/>
      <c r="B29" s="44" t="s">
        <v>86</v>
      </c>
      <c r="C29" s="64"/>
      <c r="D29" s="39" t="s">
        <v>51</v>
      </c>
      <c r="E29" s="64"/>
      <c r="F29" s="64"/>
      <c r="G29" s="41">
        <v>847.46</v>
      </c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5.5">
      <c r="A30" s="39"/>
      <c r="B30" s="44" t="s">
        <v>111</v>
      </c>
      <c r="C30" s="64"/>
      <c r="D30" s="39" t="s">
        <v>51</v>
      </c>
      <c r="E30" s="64"/>
      <c r="F30" s="64"/>
      <c r="G30" s="41">
        <v>847.46</v>
      </c>
      <c r="H30" s="40"/>
      <c r="I30" s="1"/>
      <c r="J30" s="59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72"/>
      <c r="B31" s="73" t="s">
        <v>24</v>
      </c>
      <c r="C31" s="72"/>
      <c r="D31" s="74"/>
      <c r="E31" s="72"/>
      <c r="F31" s="72"/>
      <c r="G31" s="75"/>
      <c r="H31" s="72" t="s">
        <v>40</v>
      </c>
      <c r="I31" s="59">
        <f>SUM(I13:I28)</f>
        <v>4.579975</v>
      </c>
      <c r="J31" s="59">
        <f>SUM(J13:J28)</f>
        <v>4.032500000000001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68"/>
      <c r="B32" s="76"/>
      <c r="C32" s="69"/>
      <c r="D32" s="70"/>
      <c r="E32" s="69"/>
      <c r="F32" s="69"/>
      <c r="G32" s="71"/>
      <c r="H32" s="68"/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2.75">
      <c r="A33" s="54"/>
      <c r="B33" s="42"/>
      <c r="C33" s="42"/>
      <c r="D33" s="43"/>
      <c r="E33" s="42"/>
      <c r="F33" s="42"/>
      <c r="G33" s="77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48"/>
      <c r="B34" s="49" t="s">
        <v>25</v>
      </c>
      <c r="C34" s="50"/>
      <c r="D34" s="51"/>
      <c r="E34" s="50"/>
      <c r="F34" s="50"/>
      <c r="G34" s="52"/>
      <c r="H34" s="47"/>
      <c r="I34" s="59">
        <f>I31*429</f>
        <v>1964.809275</v>
      </c>
      <c r="J34" s="59">
        <f>J31*429</f>
        <v>1729.9425000000003</v>
      </c>
      <c r="K34" s="1"/>
      <c r="L34" s="1"/>
      <c r="M34" s="1"/>
      <c r="N34" s="1"/>
      <c r="O34" s="1"/>
      <c r="P34" s="1"/>
      <c r="Q34" s="1"/>
      <c r="R34" s="1"/>
    </row>
    <row r="35" spans="1:18" ht="12.75">
      <c r="A35" s="53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4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80" customFormat="1" ht="25.5" customHeight="1">
      <c r="A37" s="9"/>
      <c r="B37" s="119"/>
      <c r="C37" s="119"/>
      <c r="D37" s="119"/>
      <c r="E37" s="100"/>
      <c r="F37" s="100"/>
      <c r="G37" s="101"/>
      <c r="H37" s="9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54"/>
      <c r="B38" s="54"/>
      <c r="C38" s="54"/>
      <c r="D38" s="53"/>
      <c r="E38" s="54"/>
      <c r="F38" s="54"/>
      <c r="G38" s="54"/>
      <c r="H38" s="55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54"/>
      <c r="B39" s="54"/>
      <c r="C39" s="54"/>
      <c r="D39" s="53"/>
      <c r="E39" s="54"/>
      <c r="F39" s="54"/>
      <c r="G39" s="57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>
      <c r="A40" s="54"/>
      <c r="B40" s="54"/>
      <c r="C40" s="54"/>
      <c r="D40" s="53"/>
      <c r="E40" s="54"/>
      <c r="F40" s="62"/>
      <c r="G40" s="63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5"/>
      <c r="B41" s="55"/>
      <c r="C41" s="55"/>
      <c r="D41" s="56"/>
      <c r="E41" s="55"/>
      <c r="F41" s="55"/>
      <c r="G41" s="55"/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5"/>
      <c r="B44" s="55"/>
      <c r="C44" s="55"/>
      <c r="D44" s="56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1"/>
      <c r="B47" s="11"/>
      <c r="C47" s="11"/>
      <c r="D47" s="27"/>
      <c r="E47" s="11"/>
      <c r="F47" s="11"/>
      <c r="G47" s="12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7"/>
      <c r="B64" s="7"/>
      <c r="C64" s="7"/>
      <c r="D64" s="29"/>
      <c r="E64" s="7"/>
      <c r="F64" s="7"/>
      <c r="G64" s="7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</sheetData>
  <sheetProtection/>
  <mergeCells count="39">
    <mergeCell ref="HQ4:HX4"/>
    <mergeCell ref="HY4:IF4"/>
    <mergeCell ref="IG4:IN4"/>
    <mergeCell ref="IO4:IV4"/>
    <mergeCell ref="GK4:GR4"/>
    <mergeCell ref="GS4:GZ4"/>
    <mergeCell ref="HA4:HH4"/>
    <mergeCell ref="HI4:HP4"/>
    <mergeCell ref="FE4:FL4"/>
    <mergeCell ref="FM4:FT4"/>
    <mergeCell ref="FU4:GB4"/>
    <mergeCell ref="GC4:GJ4"/>
    <mergeCell ref="DY4:EF4"/>
    <mergeCell ref="EG4:EN4"/>
    <mergeCell ref="EO4:EV4"/>
    <mergeCell ref="EW4:FD4"/>
    <mergeCell ref="CS4:CZ4"/>
    <mergeCell ref="DA4:DH4"/>
    <mergeCell ref="DI4:DP4"/>
    <mergeCell ref="DQ4:DX4"/>
    <mergeCell ref="BM4:BT4"/>
    <mergeCell ref="BU4:CB4"/>
    <mergeCell ref="CC4:CJ4"/>
    <mergeCell ref="CK4:CR4"/>
    <mergeCell ref="AG4:AN4"/>
    <mergeCell ref="AO4:AV4"/>
    <mergeCell ref="AW4:BD4"/>
    <mergeCell ref="BE4:BL4"/>
    <mergeCell ref="A4:H4"/>
    <mergeCell ref="I4:P4"/>
    <mergeCell ref="Q4:X4"/>
    <mergeCell ref="Y4:AF4"/>
    <mergeCell ref="A1:B1"/>
    <mergeCell ref="F1:H1"/>
    <mergeCell ref="A2:B2"/>
    <mergeCell ref="F2:H2"/>
    <mergeCell ref="B37:D37"/>
    <mergeCell ref="A12:H12"/>
    <mergeCell ref="E8:F8"/>
  </mergeCells>
  <printOptions/>
  <pageMargins left="0.31" right="0.17" top="0.6" bottom="0.34" header="0.24" footer="0.1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16.00390625" style="80" customWidth="1"/>
    <col min="2" max="2" width="47.875" style="80" customWidth="1"/>
    <col min="3" max="3" width="9.125" style="80" customWidth="1"/>
    <col min="4" max="4" width="23.25390625" style="80" customWidth="1"/>
    <col min="5" max="5" width="18.625" style="80" customWidth="1"/>
    <col min="6" max="6" width="19.75390625" style="80" customWidth="1"/>
    <col min="7" max="7" width="16.875" style="80" customWidth="1"/>
    <col min="8" max="8" width="18.375" style="80" customWidth="1"/>
    <col min="9" max="9" width="11.625" style="80" bestFit="1" customWidth="1"/>
    <col min="10" max="10" width="10.625" style="80" bestFit="1" customWidth="1"/>
    <col min="11" max="16384" width="9.125" style="80" customWidth="1"/>
  </cols>
  <sheetData>
    <row r="1" spans="1:8" ht="15.75">
      <c r="A1" s="117"/>
      <c r="B1" s="117"/>
      <c r="F1" s="118" t="s">
        <v>114</v>
      </c>
      <c r="G1" s="118"/>
      <c r="H1" s="118"/>
    </row>
    <row r="2" spans="1:8" ht="15.75">
      <c r="A2" s="117"/>
      <c r="B2" s="117"/>
      <c r="F2" s="118" t="s">
        <v>115</v>
      </c>
      <c r="G2" s="118"/>
      <c r="H2" s="118"/>
    </row>
    <row r="4" spans="1:8" ht="37.5" customHeight="1">
      <c r="A4" s="123" t="s">
        <v>84</v>
      </c>
      <c r="B4" s="123"/>
      <c r="C4" s="123"/>
      <c r="D4" s="123"/>
      <c r="E4" s="123"/>
      <c r="F4" s="123"/>
      <c r="G4" s="123"/>
      <c r="H4" s="123"/>
    </row>
    <row r="5" spans="1:8" ht="12.75">
      <c r="A5" s="30"/>
      <c r="B5" s="30"/>
      <c r="C5" s="30"/>
      <c r="D5" s="31"/>
      <c r="E5" s="30"/>
      <c r="F5" s="30"/>
      <c r="G5" s="30"/>
      <c r="H5" s="30"/>
    </row>
    <row r="6" spans="1:9" ht="15.75">
      <c r="A6" s="88" t="s">
        <v>76</v>
      </c>
      <c r="B6" s="89" t="s">
        <v>113</v>
      </c>
      <c r="C6" s="109"/>
      <c r="D6" s="109"/>
      <c r="E6" s="109"/>
      <c r="F6" s="109"/>
      <c r="G6" s="109"/>
      <c r="H6" s="109"/>
      <c r="I6" s="109"/>
    </row>
    <row r="7" spans="1:9" ht="15.75">
      <c r="A7" s="88" t="s">
        <v>77</v>
      </c>
      <c r="C7" s="89"/>
      <c r="D7" s="89"/>
      <c r="E7" s="89"/>
      <c r="F7" s="89"/>
      <c r="G7" s="89"/>
      <c r="H7" s="89"/>
      <c r="I7" s="89"/>
    </row>
    <row r="8" spans="1:9" ht="15.75">
      <c r="A8" s="88" t="s">
        <v>78</v>
      </c>
      <c r="B8" s="90" t="s">
        <v>79</v>
      </c>
      <c r="D8" s="91"/>
      <c r="E8" s="124"/>
      <c r="F8" s="124"/>
      <c r="G8" s="92"/>
      <c r="H8" s="92"/>
      <c r="I8" s="92"/>
    </row>
    <row r="9" ht="13.5" thickBot="1"/>
    <row r="10" spans="1:18" ht="45.75" thickBot="1">
      <c r="A10" s="2" t="s">
        <v>41</v>
      </c>
      <c r="B10" s="3" t="s">
        <v>42</v>
      </c>
      <c r="C10" s="3" t="s">
        <v>44</v>
      </c>
      <c r="D10" s="3" t="s">
        <v>45</v>
      </c>
      <c r="E10" s="3" t="s">
        <v>46</v>
      </c>
      <c r="F10" s="3" t="s">
        <v>49</v>
      </c>
      <c r="G10" s="3" t="s">
        <v>43</v>
      </c>
      <c r="H10" s="4" t="s">
        <v>47</v>
      </c>
      <c r="I10" s="81" t="s">
        <v>15</v>
      </c>
      <c r="J10" s="81" t="s">
        <v>16</v>
      </c>
      <c r="K10" s="81"/>
      <c r="L10" s="81"/>
      <c r="M10" s="81"/>
      <c r="N10" s="81"/>
      <c r="O10" s="81"/>
      <c r="P10" s="81"/>
      <c r="Q10" s="81"/>
      <c r="R10" s="81"/>
    </row>
    <row r="11" spans="1:18" ht="17.25" customHeight="1">
      <c r="A11" s="23">
        <v>1</v>
      </c>
      <c r="B11" s="13" t="s">
        <v>95</v>
      </c>
      <c r="C11" s="23">
        <v>13.6</v>
      </c>
      <c r="D11" s="110" t="s">
        <v>96</v>
      </c>
      <c r="E11" s="23" t="s">
        <v>19</v>
      </c>
      <c r="F11" s="23">
        <v>1.67</v>
      </c>
      <c r="G11" s="24">
        <f>0.22*C11*F11</f>
        <v>4.99664</v>
      </c>
      <c r="H11" s="40" t="s">
        <v>10</v>
      </c>
      <c r="I11" s="81">
        <f>G11*429</f>
        <v>2143.55856</v>
      </c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4.25" customHeight="1">
      <c r="A12" s="14" t="s">
        <v>57</v>
      </c>
      <c r="B12" s="13" t="s">
        <v>97</v>
      </c>
      <c r="C12" s="15">
        <v>13.6</v>
      </c>
      <c r="D12" s="14" t="s">
        <v>59</v>
      </c>
      <c r="E12" s="15" t="s">
        <v>19</v>
      </c>
      <c r="F12" s="15" t="s">
        <v>19</v>
      </c>
      <c r="G12" s="16">
        <f>0.29*C12</f>
        <v>3.9439999999999995</v>
      </c>
      <c r="H12" s="15"/>
      <c r="I12" s="81"/>
      <c r="J12" s="81">
        <f>G12*429</f>
        <v>1691.9759999999999</v>
      </c>
      <c r="K12" s="81"/>
      <c r="L12" s="81"/>
      <c r="M12" s="81"/>
      <c r="N12" s="81"/>
      <c r="O12" s="81"/>
      <c r="P12" s="81"/>
      <c r="Q12" s="81"/>
      <c r="R12" s="81"/>
    </row>
    <row r="13" spans="1:18" ht="17.25" customHeight="1">
      <c r="A13" s="23">
        <v>3</v>
      </c>
      <c r="B13" s="13" t="s">
        <v>98</v>
      </c>
      <c r="C13" s="15">
        <v>12.72</v>
      </c>
      <c r="D13" s="110" t="s">
        <v>100</v>
      </c>
      <c r="E13" s="15"/>
      <c r="F13" s="15">
        <v>1.67</v>
      </c>
      <c r="G13" s="24">
        <f>0.11*C13*F13</f>
        <v>2.336664</v>
      </c>
      <c r="H13" s="40" t="s">
        <v>10</v>
      </c>
      <c r="I13" s="81">
        <f>G13*429</f>
        <v>1002.4288559999999</v>
      </c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20.25" customHeight="1">
      <c r="A14" s="23">
        <v>4</v>
      </c>
      <c r="B14" s="13" t="s">
        <v>99</v>
      </c>
      <c r="C14" s="15">
        <v>12.72</v>
      </c>
      <c r="D14" s="110" t="s">
        <v>100</v>
      </c>
      <c r="E14" s="15"/>
      <c r="F14" s="15"/>
      <c r="G14" s="16">
        <f>0.14*C14</f>
        <v>1.7808000000000002</v>
      </c>
      <c r="H14" s="15"/>
      <c r="I14" s="81"/>
      <c r="J14" s="81">
        <f>G14*429</f>
        <v>763.9632</v>
      </c>
      <c r="K14" s="81"/>
      <c r="L14" s="81"/>
      <c r="M14" s="81"/>
      <c r="N14" s="81"/>
      <c r="O14" s="81"/>
      <c r="P14" s="81"/>
      <c r="Q14" s="81"/>
      <c r="R14" s="81"/>
    </row>
    <row r="15" spans="1:18" ht="20.25" customHeight="1">
      <c r="A15" s="14" t="s">
        <v>68</v>
      </c>
      <c r="B15" s="13" t="s">
        <v>104</v>
      </c>
      <c r="C15" s="15">
        <v>1.5</v>
      </c>
      <c r="D15" s="110" t="s">
        <v>103</v>
      </c>
      <c r="E15" s="15"/>
      <c r="F15" s="15">
        <v>1.67</v>
      </c>
      <c r="G15" s="24">
        <f>0.27*C15*F15</f>
        <v>0.67635</v>
      </c>
      <c r="H15" s="40" t="s">
        <v>10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20.25" customHeight="1">
      <c r="A16" s="23">
        <v>6</v>
      </c>
      <c r="B16" s="13" t="s">
        <v>105</v>
      </c>
      <c r="C16" s="15">
        <v>1.5</v>
      </c>
      <c r="D16" s="110" t="s">
        <v>103</v>
      </c>
      <c r="E16" s="15"/>
      <c r="F16" s="15"/>
      <c r="G16" s="16">
        <f>0.49*C16</f>
        <v>0.735</v>
      </c>
      <c r="H16" s="15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4.25" customHeight="1">
      <c r="A17" s="23">
        <v>7</v>
      </c>
      <c r="B17" s="13" t="s">
        <v>20</v>
      </c>
      <c r="C17" s="15">
        <v>10</v>
      </c>
      <c r="D17" s="13" t="s">
        <v>53</v>
      </c>
      <c r="E17" s="15" t="s">
        <v>19</v>
      </c>
      <c r="F17" s="15" t="s">
        <v>19</v>
      </c>
      <c r="G17" s="16">
        <f>0.35*C17</f>
        <v>3.5</v>
      </c>
      <c r="H17" s="15"/>
      <c r="I17" s="81"/>
      <c r="J17" s="81">
        <f>G17*429</f>
        <v>1501.5</v>
      </c>
      <c r="K17" s="81"/>
      <c r="L17" s="81"/>
      <c r="M17" s="81"/>
      <c r="N17" s="81"/>
      <c r="O17" s="81"/>
      <c r="P17" s="81"/>
      <c r="Q17" s="81"/>
      <c r="R17" s="81"/>
    </row>
    <row r="18" spans="1:18" ht="36.75" customHeight="1">
      <c r="A18" s="14" t="s">
        <v>23</v>
      </c>
      <c r="B18" s="13" t="s">
        <v>106</v>
      </c>
      <c r="C18" s="15">
        <v>1</v>
      </c>
      <c r="D18" s="13" t="s">
        <v>107</v>
      </c>
      <c r="E18" s="15"/>
      <c r="F18" s="15"/>
      <c r="G18" s="16">
        <f>0.37*C18</f>
        <v>0.37</v>
      </c>
      <c r="H18" s="15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30.75" customHeight="1">
      <c r="A19" s="23">
        <v>9</v>
      </c>
      <c r="B19" s="13" t="s">
        <v>101</v>
      </c>
      <c r="C19" s="15">
        <v>1</v>
      </c>
      <c r="D19" s="13" t="s">
        <v>102</v>
      </c>
      <c r="E19" s="15" t="s">
        <v>19</v>
      </c>
      <c r="F19" s="15" t="s">
        <v>19</v>
      </c>
      <c r="G19" s="16">
        <f>0.4*C19</f>
        <v>0.4</v>
      </c>
      <c r="H19" s="15"/>
      <c r="I19" s="81"/>
      <c r="J19" s="81">
        <f>G19*429</f>
        <v>171.60000000000002</v>
      </c>
      <c r="K19" s="81"/>
      <c r="L19" s="81"/>
      <c r="M19" s="81"/>
      <c r="N19" s="81"/>
      <c r="O19" s="81"/>
      <c r="P19" s="81"/>
      <c r="Q19" s="81"/>
      <c r="R19" s="81"/>
    </row>
    <row r="20" spans="1:18" ht="14.25" customHeight="1">
      <c r="A20" s="23">
        <v>10</v>
      </c>
      <c r="B20" s="13" t="s">
        <v>12</v>
      </c>
      <c r="C20" s="15">
        <v>1</v>
      </c>
      <c r="D20" s="65" t="s">
        <v>4</v>
      </c>
      <c r="E20" s="15" t="s">
        <v>19</v>
      </c>
      <c r="F20" s="15" t="s">
        <v>19</v>
      </c>
      <c r="G20" s="16">
        <v>0.62</v>
      </c>
      <c r="H20" s="15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4.25" customHeight="1">
      <c r="A21" s="14" t="s">
        <v>71</v>
      </c>
      <c r="B21" s="13" t="s">
        <v>11</v>
      </c>
      <c r="C21" s="15">
        <v>4</v>
      </c>
      <c r="D21" s="65" t="s">
        <v>54</v>
      </c>
      <c r="E21" s="15" t="s">
        <v>19</v>
      </c>
      <c r="F21" s="15" t="s">
        <v>19</v>
      </c>
      <c r="G21" s="16">
        <f>0.63*C21</f>
        <v>2.52</v>
      </c>
      <c r="H21" s="15"/>
      <c r="I21" s="81"/>
      <c r="J21" s="81">
        <f>G21*429</f>
        <v>1081.08</v>
      </c>
      <c r="K21" s="81"/>
      <c r="L21" s="81"/>
      <c r="M21" s="81"/>
      <c r="N21" s="81"/>
      <c r="O21" s="81"/>
      <c r="P21" s="81"/>
      <c r="Q21" s="81"/>
      <c r="R21" s="81"/>
    </row>
    <row r="22" spans="1:18" ht="14.25" customHeight="1">
      <c r="A22" s="23">
        <v>12</v>
      </c>
      <c r="B22" s="13" t="s">
        <v>13</v>
      </c>
      <c r="C22" s="15">
        <v>4</v>
      </c>
      <c r="D22" s="65" t="s">
        <v>1</v>
      </c>
      <c r="E22" s="15"/>
      <c r="F22" s="15"/>
      <c r="G22" s="16">
        <v>0.21</v>
      </c>
      <c r="H22" s="15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4.25" customHeight="1">
      <c r="A23" s="23">
        <v>13</v>
      </c>
      <c r="B23" s="13" t="s">
        <v>14</v>
      </c>
      <c r="C23" s="15">
        <v>10</v>
      </c>
      <c r="D23" s="65" t="s">
        <v>6</v>
      </c>
      <c r="E23" s="15"/>
      <c r="F23" s="15"/>
      <c r="G23" s="16">
        <f>0.35*C23</f>
        <v>3.5</v>
      </c>
      <c r="H23" s="15"/>
      <c r="I23" s="81"/>
      <c r="J23" s="81">
        <f>G23*429</f>
        <v>1501.5</v>
      </c>
      <c r="K23" s="81"/>
      <c r="L23" s="81"/>
      <c r="M23" s="81"/>
      <c r="N23" s="81"/>
      <c r="O23" s="81"/>
      <c r="P23" s="81"/>
      <c r="Q23" s="81"/>
      <c r="R23" s="81"/>
    </row>
    <row r="24" spans="1:18" ht="12.75">
      <c r="A24" s="23">
        <v>14</v>
      </c>
      <c r="B24" s="40" t="s">
        <v>38</v>
      </c>
      <c r="C24" s="42">
        <v>1</v>
      </c>
      <c r="D24" s="43" t="s">
        <v>5</v>
      </c>
      <c r="E24" s="42"/>
      <c r="F24" s="42"/>
      <c r="G24" s="46">
        <f>0.08*C24</f>
        <v>0.08</v>
      </c>
      <c r="H24" s="42"/>
      <c r="I24" s="82"/>
      <c r="J24" s="83"/>
      <c r="K24" s="81"/>
      <c r="L24" s="81"/>
      <c r="M24" s="81"/>
      <c r="N24" s="81"/>
      <c r="O24" s="81"/>
      <c r="P24" s="81"/>
      <c r="Q24" s="81"/>
      <c r="R24" s="81"/>
    </row>
    <row r="25" spans="1:18" ht="14.25" customHeight="1">
      <c r="A25" s="14"/>
      <c r="B25" s="13"/>
      <c r="C25" s="15"/>
      <c r="D25" s="65"/>
      <c r="E25" s="15"/>
      <c r="F25" s="15"/>
      <c r="G25" s="16"/>
      <c r="H25" s="15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4.25" customHeight="1">
      <c r="A26" s="99"/>
      <c r="B26" s="13" t="s">
        <v>75</v>
      </c>
      <c r="C26" s="15"/>
      <c r="D26" s="65"/>
      <c r="E26" s="15"/>
      <c r="F26" s="15"/>
      <c r="G26" s="16">
        <f>SUM(G11:G25)</f>
        <v>25.669453999999998</v>
      </c>
      <c r="H26" s="15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25.5">
      <c r="A27" s="55"/>
      <c r="B27" s="44" t="s">
        <v>86</v>
      </c>
      <c r="C27" s="64"/>
      <c r="D27" s="39" t="s">
        <v>51</v>
      </c>
      <c r="E27" s="64"/>
      <c r="F27" s="64"/>
      <c r="G27" s="41">
        <v>847.46</v>
      </c>
      <c r="H27" s="64"/>
      <c r="I27" s="81"/>
      <c r="J27" s="81">
        <f>SUM(J11:J31)</f>
        <v>83920.98000000003</v>
      </c>
      <c r="K27" s="81"/>
      <c r="L27" s="81"/>
      <c r="M27" s="81"/>
      <c r="N27" s="81"/>
      <c r="O27" s="81"/>
      <c r="P27" s="81"/>
      <c r="Q27" s="81"/>
      <c r="R27" s="81"/>
    </row>
    <row r="28" spans="1:18" ht="27.75" customHeight="1">
      <c r="A28" s="14"/>
      <c r="B28" s="44" t="s">
        <v>112</v>
      </c>
      <c r="C28" s="64"/>
      <c r="D28" s="39" t="s">
        <v>51</v>
      </c>
      <c r="E28" s="64"/>
      <c r="F28" s="64"/>
      <c r="G28" s="41">
        <v>847.46</v>
      </c>
      <c r="H28" s="15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6.5">
      <c r="A29" s="14"/>
      <c r="B29" s="15"/>
      <c r="C29" s="15"/>
      <c r="D29" s="65"/>
      <c r="E29" s="15"/>
      <c r="F29" s="15"/>
      <c r="G29" s="15"/>
      <c r="H29" s="15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2.75">
      <c r="A30" s="15"/>
      <c r="B30" s="23" t="s">
        <v>24</v>
      </c>
      <c r="C30" s="15"/>
      <c r="D30" s="15"/>
      <c r="E30" s="15"/>
      <c r="F30" s="15"/>
      <c r="G30" s="16">
        <f>G26*429+G27+G28</f>
        <v>12707.115765999999</v>
      </c>
      <c r="H30" s="18" t="s">
        <v>56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2.75">
      <c r="A31" s="17"/>
      <c r="C31" s="17"/>
      <c r="D31" s="17"/>
      <c r="E31" s="17"/>
      <c r="F31" s="17"/>
      <c r="G31" s="19"/>
      <c r="H31" s="15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66"/>
      <c r="B32" s="25"/>
      <c r="C32" s="17"/>
      <c r="D32" s="17"/>
      <c r="E32" s="17"/>
      <c r="F32" s="17"/>
      <c r="G32" s="67"/>
      <c r="H32" s="18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3.5" thickBot="1">
      <c r="A33" s="20"/>
      <c r="B33" s="26" t="s">
        <v>25</v>
      </c>
      <c r="C33" s="21"/>
      <c r="D33" s="21"/>
      <c r="E33" s="21"/>
      <c r="F33" s="21"/>
      <c r="G33" s="102">
        <f>G30*1.18</f>
        <v>14994.396603879997</v>
      </c>
      <c r="H33" s="103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2.75">
      <c r="A34" s="84"/>
      <c r="B34" s="85"/>
      <c r="C34" s="85"/>
      <c r="D34" s="85"/>
      <c r="E34" s="85"/>
      <c r="F34" s="85"/>
      <c r="G34" s="85"/>
      <c r="H34" s="85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25.5" customHeight="1">
      <c r="A35" s="9"/>
      <c r="B35" s="119"/>
      <c r="C35" s="119"/>
      <c r="D35" s="119"/>
      <c r="E35" s="100"/>
      <c r="F35" s="100"/>
      <c r="G35" s="101"/>
      <c r="H35" s="9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2.75">
      <c r="A36" s="9"/>
      <c r="B36" s="9"/>
      <c r="C36" s="9"/>
      <c r="D36" s="9"/>
      <c r="E36" s="9"/>
      <c r="F36" s="9"/>
      <c r="G36" s="9"/>
      <c r="H36" s="9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9"/>
      <c r="B39" s="9"/>
      <c r="C39" s="9"/>
      <c r="D39" s="9"/>
      <c r="E39" s="9"/>
      <c r="F39" s="9"/>
      <c r="G39" s="9"/>
      <c r="H39" s="9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2.75">
      <c r="A41" s="85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5">
      <c r="A42" s="11"/>
      <c r="B42" s="11"/>
      <c r="C42" s="11"/>
      <c r="D42" s="11"/>
      <c r="E42" s="11"/>
      <c r="F42" s="11"/>
      <c r="G42" s="12"/>
      <c r="H42" s="1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2.75">
      <c r="A43" s="85"/>
      <c r="B43" s="85"/>
      <c r="C43" s="85"/>
      <c r="D43" s="85"/>
      <c r="E43" s="85"/>
      <c r="F43" s="85"/>
      <c r="G43" s="85"/>
      <c r="H43" s="85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2.75">
      <c r="A44" s="85"/>
      <c r="B44" s="85"/>
      <c r="C44" s="85"/>
      <c r="D44" s="85"/>
      <c r="E44" s="85"/>
      <c r="F44" s="85"/>
      <c r="G44" s="85"/>
      <c r="H44" s="85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2.75">
      <c r="A45" s="85"/>
      <c r="B45" s="85"/>
      <c r="C45" s="85"/>
      <c r="D45" s="85"/>
      <c r="E45" s="85"/>
      <c r="F45" s="85"/>
      <c r="G45" s="85"/>
      <c r="H45" s="85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2.75">
      <c r="A46" s="85"/>
      <c r="B46" s="85"/>
      <c r="C46" s="85"/>
      <c r="D46" s="85"/>
      <c r="E46" s="85"/>
      <c r="F46" s="85"/>
      <c r="G46" s="85"/>
      <c r="H46" s="85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2.75">
      <c r="A47" s="85"/>
      <c r="B47" s="85"/>
      <c r="C47" s="85"/>
      <c r="D47" s="85"/>
      <c r="E47" s="85"/>
      <c r="F47" s="85"/>
      <c r="G47" s="85"/>
      <c r="H47" s="85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2.75">
      <c r="A48" s="85"/>
      <c r="B48" s="85"/>
      <c r="C48" s="85"/>
      <c r="D48" s="85"/>
      <c r="E48" s="85"/>
      <c r="F48" s="85"/>
      <c r="G48" s="85"/>
      <c r="H48" s="85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2.75">
      <c r="A49" s="85"/>
      <c r="B49" s="85"/>
      <c r="C49" s="85"/>
      <c r="D49" s="85"/>
      <c r="E49" s="85"/>
      <c r="F49" s="85"/>
      <c r="G49" s="85"/>
      <c r="H49" s="85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2.75">
      <c r="A59" s="86"/>
      <c r="B59" s="86"/>
      <c r="C59" s="86"/>
      <c r="D59" s="86"/>
      <c r="E59" s="86"/>
      <c r="F59" s="86"/>
      <c r="G59" s="86"/>
      <c r="H59" s="85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8" ht="12.75">
      <c r="A60" s="87"/>
      <c r="B60" s="87"/>
      <c r="C60" s="87"/>
      <c r="D60" s="87"/>
      <c r="E60" s="87"/>
      <c r="F60" s="87"/>
      <c r="G60" s="87"/>
      <c r="H60" s="87"/>
    </row>
    <row r="61" spans="1:8" ht="12.75">
      <c r="A61" s="87"/>
      <c r="B61" s="87"/>
      <c r="C61" s="87"/>
      <c r="D61" s="87"/>
      <c r="E61" s="87"/>
      <c r="F61" s="87"/>
      <c r="G61" s="87"/>
      <c r="H61" s="87"/>
    </row>
    <row r="62" spans="1:8" ht="12.75">
      <c r="A62" s="87"/>
      <c r="B62" s="87"/>
      <c r="C62" s="87"/>
      <c r="D62" s="87"/>
      <c r="E62" s="87"/>
      <c r="F62" s="87"/>
      <c r="G62" s="87"/>
      <c r="H62" s="87"/>
    </row>
    <row r="63" spans="1:8" ht="12.75">
      <c r="A63" s="87"/>
      <c r="B63" s="87"/>
      <c r="C63" s="87"/>
      <c r="D63" s="87"/>
      <c r="E63" s="87"/>
      <c r="F63" s="87"/>
      <c r="G63" s="87"/>
      <c r="H63" s="87"/>
    </row>
    <row r="64" spans="1:8" ht="12.75">
      <c r="A64" s="87"/>
      <c r="B64" s="87"/>
      <c r="C64" s="87"/>
      <c r="D64" s="87"/>
      <c r="E64" s="87"/>
      <c r="F64" s="87"/>
      <c r="G64" s="87"/>
      <c r="H64" s="87"/>
    </row>
  </sheetData>
  <sheetProtection/>
  <mergeCells count="7">
    <mergeCell ref="A1:B1"/>
    <mergeCell ref="F1:H1"/>
    <mergeCell ref="A2:B2"/>
    <mergeCell ref="F2:H2"/>
    <mergeCell ref="B35:D35"/>
    <mergeCell ref="A4:H4"/>
    <mergeCell ref="E8:F8"/>
  </mergeCells>
  <printOptions/>
  <pageMargins left="0.36" right="0.19" top="0.46" bottom="0.54" header="0.28" footer="0.2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16.00390625" style="80" customWidth="1"/>
    <col min="2" max="2" width="47.875" style="80" customWidth="1"/>
    <col min="3" max="3" width="9.125" style="80" customWidth="1"/>
    <col min="4" max="4" width="23.25390625" style="80" customWidth="1"/>
    <col min="5" max="5" width="18.625" style="80" customWidth="1"/>
    <col min="6" max="6" width="19.75390625" style="80" customWidth="1"/>
    <col min="7" max="7" width="16.875" style="80" customWidth="1"/>
    <col min="8" max="8" width="18.375" style="80" customWidth="1"/>
    <col min="9" max="16384" width="9.125" style="80" customWidth="1"/>
  </cols>
  <sheetData>
    <row r="1" spans="1:8" ht="15.75">
      <c r="A1" s="117"/>
      <c r="B1" s="117"/>
      <c r="F1" s="118" t="s">
        <v>114</v>
      </c>
      <c r="G1" s="118"/>
      <c r="H1" s="118"/>
    </row>
    <row r="2" spans="1:8" ht="15.75">
      <c r="A2" s="117"/>
      <c r="B2" s="117"/>
      <c r="F2" s="118" t="s">
        <v>115</v>
      </c>
      <c r="G2" s="118"/>
      <c r="H2" s="118"/>
    </row>
    <row r="3" spans="1:8" ht="15.75">
      <c r="A3" s="117"/>
      <c r="B3" s="117"/>
      <c r="F3" s="130"/>
      <c r="G3" s="130"/>
      <c r="H3" s="130"/>
    </row>
    <row r="4" spans="1:8" ht="48" customHeight="1">
      <c r="A4" s="126" t="s">
        <v>85</v>
      </c>
      <c r="B4" s="126"/>
      <c r="C4" s="126"/>
      <c r="D4" s="126"/>
      <c r="E4" s="126"/>
      <c r="F4" s="126"/>
      <c r="G4" s="126"/>
      <c r="H4" s="126"/>
    </row>
    <row r="5" ht="13.5" thickBot="1"/>
    <row r="6" spans="1:18" ht="45.75" thickBot="1">
      <c r="A6" s="2" t="s">
        <v>41</v>
      </c>
      <c r="B6" s="3" t="s">
        <v>42</v>
      </c>
      <c r="C6" s="3" t="s">
        <v>44</v>
      </c>
      <c r="D6" s="3" t="s">
        <v>45</v>
      </c>
      <c r="E6" s="3" t="s">
        <v>46</v>
      </c>
      <c r="F6" s="3" t="s">
        <v>49</v>
      </c>
      <c r="G6" s="3" t="s">
        <v>43</v>
      </c>
      <c r="H6" s="4" t="s">
        <v>47</v>
      </c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5">
      <c r="A7" s="127"/>
      <c r="B7" s="128"/>
      <c r="C7" s="128"/>
      <c r="D7" s="128"/>
      <c r="E7" s="128"/>
      <c r="F7" s="128"/>
      <c r="G7" s="128"/>
      <c r="H7" s="129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5.5" customHeight="1">
      <c r="A8" s="15">
        <v>1</v>
      </c>
      <c r="B8" s="112" t="s">
        <v>58</v>
      </c>
      <c r="C8" s="15">
        <v>3</v>
      </c>
      <c r="D8" s="15" t="s">
        <v>53</v>
      </c>
      <c r="E8" s="15" t="s">
        <v>19</v>
      </c>
      <c r="F8" s="15" t="s">
        <v>19</v>
      </c>
      <c r="G8" s="16">
        <f>0.35*C8</f>
        <v>1.0499999999999998</v>
      </c>
      <c r="H8" s="15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2.75">
      <c r="A9" s="15"/>
      <c r="B9" s="112" t="s">
        <v>48</v>
      </c>
      <c r="C9" s="15"/>
      <c r="D9" s="15"/>
      <c r="E9" s="15"/>
      <c r="F9" s="15"/>
      <c r="G9" s="16">
        <f>SUM(G8:G8)</f>
        <v>1.0499999999999998</v>
      </c>
      <c r="H9" s="15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2.75">
      <c r="A10" s="14"/>
      <c r="B10" s="112" t="s">
        <v>17</v>
      </c>
      <c r="C10" s="15"/>
      <c r="D10" s="15"/>
      <c r="E10" s="15"/>
      <c r="F10" s="15"/>
      <c r="G10" s="16">
        <f>G9*18%</f>
        <v>0.18899999999999997</v>
      </c>
      <c r="H10" s="15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2.75">
      <c r="A11" s="17"/>
      <c r="B11" s="113" t="s">
        <v>18</v>
      </c>
      <c r="C11" s="17"/>
      <c r="D11" s="17"/>
      <c r="E11" s="17"/>
      <c r="F11" s="17"/>
      <c r="G11" s="19">
        <f>G10+G9</f>
        <v>1.2389999999999999</v>
      </c>
      <c r="H11" s="15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3.5" thickBot="1">
      <c r="A12" s="20"/>
      <c r="B12" s="114" t="s">
        <v>55</v>
      </c>
      <c r="C12" s="21"/>
      <c r="D12" s="21"/>
      <c r="E12" s="21"/>
      <c r="F12" s="21" t="s">
        <v>83</v>
      </c>
      <c r="G12" s="22"/>
      <c r="H12" s="79" t="s">
        <v>56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21.75" customHeight="1" thickBot="1">
      <c r="A13" s="93"/>
      <c r="B13" s="115"/>
      <c r="C13" s="94"/>
      <c r="D13" s="95"/>
      <c r="E13" s="95"/>
      <c r="F13" s="96"/>
      <c r="G13" s="96"/>
      <c r="H13" s="95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22.5" customHeight="1" thickBot="1">
      <c r="A14" s="97"/>
      <c r="B14" s="114" t="s">
        <v>55</v>
      </c>
      <c r="C14" s="97"/>
      <c r="D14" s="97"/>
      <c r="E14" s="97"/>
      <c r="F14" s="78" t="s">
        <v>90</v>
      </c>
      <c r="G14" s="78"/>
      <c r="H14" s="97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ht="12.75">
      <c r="A15" s="9"/>
      <c r="B15" s="9"/>
      <c r="C15" s="9"/>
      <c r="D15" s="9"/>
      <c r="E15" s="9"/>
      <c r="F15" s="9"/>
      <c r="G15" s="10"/>
      <c r="H15" s="9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25.5" customHeight="1">
      <c r="A16" s="9"/>
      <c r="B16" s="119"/>
      <c r="C16" s="119"/>
      <c r="D16" s="119"/>
      <c r="E16" s="100"/>
      <c r="F16" s="100"/>
      <c r="G16" s="101"/>
      <c r="H16" s="9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2.75">
      <c r="A17" s="85"/>
      <c r="B17" s="85"/>
      <c r="C17" s="85"/>
      <c r="D17" s="85"/>
      <c r="E17" s="85"/>
      <c r="F17" s="85"/>
      <c r="G17" s="85"/>
      <c r="H17" s="9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2.75">
      <c r="A18" s="85"/>
      <c r="B18" s="85"/>
      <c r="C18" s="85"/>
      <c r="D18" s="85"/>
      <c r="E18" s="85"/>
      <c r="F18" s="85"/>
      <c r="G18" s="98"/>
      <c r="H18" s="85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2.75">
      <c r="A19" s="85"/>
      <c r="B19" s="85"/>
      <c r="C19" s="85"/>
      <c r="D19" s="85"/>
      <c r="E19" s="85"/>
      <c r="F19" s="85"/>
      <c r="G19" s="85"/>
      <c r="H19" s="85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12.75">
      <c r="A20" s="9"/>
      <c r="B20" s="9"/>
      <c r="C20" s="9"/>
      <c r="D20" s="9"/>
      <c r="E20" s="9"/>
      <c r="F20" s="9"/>
      <c r="G20" s="9"/>
      <c r="H20" s="9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2.75">
      <c r="A21" s="85"/>
      <c r="B21" s="85"/>
      <c r="C21" s="85"/>
      <c r="D21" s="85"/>
      <c r="E21" s="85"/>
      <c r="F21" s="85"/>
      <c r="G21" s="85"/>
      <c r="H21" s="85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2.75">
      <c r="A22" s="85"/>
      <c r="B22" s="85"/>
      <c r="C22" s="85"/>
      <c r="D22" s="85"/>
      <c r="E22" s="85"/>
      <c r="F22" s="85"/>
      <c r="G22" s="85"/>
      <c r="H22" s="85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2.75">
      <c r="A23" s="9"/>
      <c r="B23" s="9"/>
      <c r="C23" s="9"/>
      <c r="D23" s="9"/>
      <c r="E23" s="9"/>
      <c r="F23" s="9"/>
      <c r="G23" s="9"/>
      <c r="H23" s="9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2.75">
      <c r="A24" s="85"/>
      <c r="B24" s="85"/>
      <c r="C24" s="85"/>
      <c r="D24" s="85"/>
      <c r="E24" s="85"/>
      <c r="F24" s="85"/>
      <c r="G24" s="85"/>
      <c r="H24" s="85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12.75">
      <c r="A25" s="85"/>
      <c r="B25" s="85"/>
      <c r="C25" s="85"/>
      <c r="D25" s="85"/>
      <c r="E25" s="85"/>
      <c r="F25" s="85"/>
      <c r="G25" s="85"/>
      <c r="H25" s="85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5">
      <c r="A26" s="11"/>
      <c r="B26" s="11"/>
      <c r="C26" s="11"/>
      <c r="D26" s="11"/>
      <c r="E26" s="11"/>
      <c r="F26" s="11"/>
      <c r="G26" s="12"/>
      <c r="H26" s="1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2.75">
      <c r="A27" s="85"/>
      <c r="B27" s="85"/>
      <c r="C27" s="85"/>
      <c r="D27" s="85"/>
      <c r="E27" s="85"/>
      <c r="F27" s="85"/>
      <c r="G27" s="85"/>
      <c r="H27" s="85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2.75">
      <c r="A28" s="85"/>
      <c r="B28" s="85"/>
      <c r="C28" s="85"/>
      <c r="D28" s="85"/>
      <c r="E28" s="85"/>
      <c r="F28" s="85"/>
      <c r="G28" s="85"/>
      <c r="H28" s="85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2.75">
      <c r="A29" s="85"/>
      <c r="B29" s="85"/>
      <c r="C29" s="85"/>
      <c r="D29" s="85"/>
      <c r="E29" s="85"/>
      <c r="F29" s="85"/>
      <c r="G29" s="85"/>
      <c r="H29" s="85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2.75">
      <c r="A30" s="85"/>
      <c r="B30" s="85"/>
      <c r="C30" s="85"/>
      <c r="D30" s="85"/>
      <c r="E30" s="85"/>
      <c r="F30" s="85"/>
      <c r="G30" s="85"/>
      <c r="H30" s="85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2.75">
      <c r="A31" s="85"/>
      <c r="B31" s="85"/>
      <c r="C31" s="85"/>
      <c r="D31" s="85"/>
      <c r="E31" s="85"/>
      <c r="F31" s="85"/>
      <c r="G31" s="85"/>
      <c r="H31" s="85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5"/>
      <c r="B32" s="85"/>
      <c r="C32" s="85"/>
      <c r="D32" s="85"/>
      <c r="E32" s="85"/>
      <c r="F32" s="85"/>
      <c r="G32" s="85"/>
      <c r="H32" s="85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2.75">
      <c r="A33" s="85"/>
      <c r="B33" s="85"/>
      <c r="C33" s="85"/>
      <c r="D33" s="85"/>
      <c r="E33" s="85"/>
      <c r="F33" s="85"/>
      <c r="G33" s="85"/>
      <c r="H33" s="85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2.75">
      <c r="A34" s="85"/>
      <c r="B34" s="85"/>
      <c r="C34" s="85"/>
      <c r="D34" s="85"/>
      <c r="E34" s="85"/>
      <c r="F34" s="85"/>
      <c r="G34" s="85"/>
      <c r="H34" s="85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12.75">
      <c r="A35" s="85"/>
      <c r="B35" s="85"/>
      <c r="C35" s="85"/>
      <c r="D35" s="85"/>
      <c r="E35" s="85"/>
      <c r="F35" s="85"/>
      <c r="G35" s="85"/>
      <c r="H35" s="85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2.75">
      <c r="A36" s="85"/>
      <c r="B36" s="85"/>
      <c r="C36" s="85"/>
      <c r="D36" s="85"/>
      <c r="E36" s="85"/>
      <c r="F36" s="85"/>
      <c r="G36" s="85"/>
      <c r="H36" s="85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85"/>
      <c r="B39" s="85"/>
      <c r="C39" s="85"/>
      <c r="D39" s="85"/>
      <c r="E39" s="85"/>
      <c r="F39" s="85"/>
      <c r="G39" s="85"/>
      <c r="H39" s="85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2.75">
      <c r="A41" s="85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2.75">
      <c r="A42" s="85"/>
      <c r="B42" s="85"/>
      <c r="C42" s="85"/>
      <c r="D42" s="85"/>
      <c r="E42" s="85"/>
      <c r="F42" s="85"/>
      <c r="G42" s="85"/>
      <c r="H42" s="85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2.75">
      <c r="A43" s="86"/>
      <c r="B43" s="86"/>
      <c r="C43" s="86"/>
      <c r="D43" s="86"/>
      <c r="E43" s="86"/>
      <c r="F43" s="86"/>
      <c r="G43" s="86"/>
      <c r="H43" s="85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8" ht="12.75">
      <c r="A44" s="87"/>
      <c r="B44" s="87"/>
      <c r="C44" s="87"/>
      <c r="D44" s="87"/>
      <c r="E44" s="87"/>
      <c r="F44" s="87"/>
      <c r="G44" s="87"/>
      <c r="H44" s="87"/>
    </row>
    <row r="45" spans="1:8" ht="12.75">
      <c r="A45" s="87"/>
      <c r="B45" s="87"/>
      <c r="C45" s="87"/>
      <c r="D45" s="87"/>
      <c r="E45" s="87"/>
      <c r="F45" s="87"/>
      <c r="G45" s="87"/>
      <c r="H45" s="87"/>
    </row>
    <row r="46" spans="1:8" ht="12.75">
      <c r="A46" s="87"/>
      <c r="B46" s="87"/>
      <c r="C46" s="87"/>
      <c r="D46" s="87"/>
      <c r="E46" s="87"/>
      <c r="F46" s="87"/>
      <c r="G46" s="87"/>
      <c r="H46" s="87"/>
    </row>
    <row r="47" spans="1:8" ht="12.75">
      <c r="A47" s="87"/>
      <c r="B47" s="87"/>
      <c r="C47" s="87"/>
      <c r="D47" s="87"/>
      <c r="E47" s="87"/>
      <c r="F47" s="87"/>
      <c r="G47" s="87"/>
      <c r="H47" s="87"/>
    </row>
    <row r="48" spans="1:8" ht="12.75">
      <c r="A48" s="87"/>
      <c r="B48" s="87"/>
      <c r="C48" s="87"/>
      <c r="D48" s="87"/>
      <c r="E48" s="87"/>
      <c r="F48" s="87"/>
      <c r="G48" s="87"/>
      <c r="H48" s="87"/>
    </row>
  </sheetData>
  <sheetProtection/>
  <mergeCells count="9">
    <mergeCell ref="B16:D16"/>
    <mergeCell ref="A4:H4"/>
    <mergeCell ref="A7:H7"/>
    <mergeCell ref="A1:B1"/>
    <mergeCell ref="F1:H1"/>
    <mergeCell ref="A2:B2"/>
    <mergeCell ref="F2:H2"/>
    <mergeCell ref="A3:B3"/>
    <mergeCell ref="F3:H3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2012-11-23T04:31:29Z</cp:lastPrinted>
  <dcterms:created xsi:type="dcterms:W3CDTF">2012-07-30T04:34:57Z</dcterms:created>
  <dcterms:modified xsi:type="dcterms:W3CDTF">2012-11-23T04:31:34Z</dcterms:modified>
  <cp:category/>
  <cp:version/>
  <cp:contentType/>
  <cp:contentStatus/>
</cp:coreProperties>
</file>